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-01\SHARE\EKONOMIK ARASTIRMALAR\SUBE\Ihracat Rakam Açıklama Dosyaları\2026\202610 - Ekim\dağıtım\tam\"/>
    </mc:Choice>
  </mc:AlternateContent>
  <xr:revisionPtr revIDLastSave="0" documentId="13_ncr:1_{D0D23AE3-D316-4E82-8536-D1C7E03A8DF8}" xr6:coauthVersionLast="47" xr6:coauthVersionMax="47" xr10:uidLastSave="{00000000-0000-0000-0000-000000000000}"/>
  <bookViews>
    <workbookView xWindow="28680" yWindow="-120" windowWidth="29040" windowHeight="1572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6_AYLIK_IHR" sheetId="22" r:id="rId14"/>
  </sheets>
  <definedNames>
    <definedName name="_xlnm._FilterDatabase" localSheetId="13" hidden="1">'2002_2026_AYLIK_IHR'!$A$1:$O$84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L24" i="22"/>
  <c r="K24" i="22"/>
  <c r="J24" i="22"/>
  <c r="I24" i="22"/>
  <c r="H24" i="22"/>
  <c r="G24" i="22"/>
  <c r="F24" i="22"/>
  <c r="E24" i="22"/>
  <c r="D24" i="22"/>
  <c r="C24" i="22"/>
  <c r="K29" i="1"/>
  <c r="J29" i="1"/>
  <c r="G29" i="1"/>
  <c r="F29" i="1"/>
  <c r="C29" i="1"/>
  <c r="B29" i="1"/>
  <c r="M45" i="1"/>
  <c r="L45" i="1"/>
  <c r="I45" i="1"/>
  <c r="H45" i="1"/>
  <c r="E45" i="1"/>
  <c r="D45" i="1"/>
  <c r="O84" i="22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K56" i="22"/>
  <c r="L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H40" i="2" s="1"/>
  <c r="E40" i="3" s="1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D38" i="2" s="1"/>
  <c r="C38" i="3" s="1"/>
  <c r="B37" i="2"/>
  <c r="D37" i="2" s="1"/>
  <c r="C37" i="3" s="1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H41" i="1" s="1"/>
  <c r="D41" i="3" s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C18" i="1"/>
  <c r="C18" i="2" s="1"/>
  <c r="B18" i="1"/>
  <c r="B18" i="2" s="1"/>
  <c r="K9" i="1"/>
  <c r="K9" i="2" s="1"/>
  <c r="J9" i="1"/>
  <c r="G9" i="1"/>
  <c r="G9" i="2" s="1"/>
  <c r="F9" i="1"/>
  <c r="F9" i="2" s="1"/>
  <c r="C9" i="1"/>
  <c r="C9" i="2" s="1"/>
  <c r="B9" i="1"/>
  <c r="B9" i="2" s="1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28" i="2"/>
  <c r="G28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/>
  <c r="H21" i="1"/>
  <c r="D21" i="3" s="1"/>
  <c r="D21" i="1"/>
  <c r="B21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11" i="2"/>
  <c r="C11" i="3" s="1"/>
  <c r="H42" i="2"/>
  <c r="E42" i="3" s="1"/>
  <c r="D32" i="2" l="1"/>
  <c r="C32" i="3" s="1"/>
  <c r="D30" i="2"/>
  <c r="C30" i="3" s="1"/>
  <c r="D28" i="2"/>
  <c r="C28" i="3" s="1"/>
  <c r="D10" i="2"/>
  <c r="C10" i="3" s="1"/>
  <c r="L42" i="2"/>
  <c r="G42" i="3" s="1"/>
  <c r="L24" i="2"/>
  <c r="G24" i="3" s="1"/>
  <c r="L21" i="2"/>
  <c r="G21" i="3" s="1"/>
  <c r="L14" i="2"/>
  <c r="G14" i="3" s="1"/>
  <c r="L13" i="2"/>
  <c r="G13" i="3" s="1"/>
  <c r="L12" i="2"/>
  <c r="G12" i="3" s="1"/>
  <c r="H30" i="2"/>
  <c r="E30" i="3" s="1"/>
  <c r="H28" i="2"/>
  <c r="E28" i="3" s="1"/>
  <c r="H26" i="2"/>
  <c r="E26" i="3" s="1"/>
  <c r="H24" i="2"/>
  <c r="E24" i="3" s="1"/>
  <c r="H15" i="2"/>
  <c r="E15" i="3" s="1"/>
  <c r="L37" i="2"/>
  <c r="G37" i="3" s="1"/>
  <c r="L31" i="2"/>
  <c r="G31" i="3" s="1"/>
  <c r="L32" i="2"/>
  <c r="G32" i="3" s="1"/>
  <c r="H39" i="2"/>
  <c r="E39" i="3" s="1"/>
  <c r="H35" i="2"/>
  <c r="E35" i="3" s="1"/>
  <c r="D13" i="2"/>
  <c r="C13" i="3" s="1"/>
  <c r="D14" i="2"/>
  <c r="C14" i="3" s="1"/>
  <c r="L10" i="2"/>
  <c r="G10" i="3" s="1"/>
  <c r="D21" i="2"/>
  <c r="C21" i="3" s="1"/>
  <c r="L9" i="1"/>
  <c r="F9" i="3" s="1"/>
  <c r="L26" i="2"/>
  <c r="G26" i="3" s="1"/>
  <c r="H34" i="2"/>
  <c r="E34" i="3" s="1"/>
  <c r="H32" i="2"/>
  <c r="E32" i="3" s="1"/>
  <c r="H19" i="2"/>
  <c r="E19" i="3" s="1"/>
  <c r="H13" i="2"/>
  <c r="E13" i="3" s="1"/>
  <c r="H12" i="2"/>
  <c r="E12" i="3" s="1"/>
  <c r="H11" i="2"/>
  <c r="E11" i="3" s="1"/>
  <c r="H10" i="2"/>
  <c r="E10" i="3" s="1"/>
  <c r="D40" i="2"/>
  <c r="C40" i="3" s="1"/>
  <c r="D35" i="2"/>
  <c r="C35" i="3" s="1"/>
  <c r="D34" i="2"/>
  <c r="C34" i="3" s="1"/>
  <c r="D31" i="2"/>
  <c r="C31" i="3" s="1"/>
  <c r="H18" i="1"/>
  <c r="D18" i="3" s="1"/>
  <c r="H27" i="2"/>
  <c r="E27" i="3" s="1"/>
  <c r="G22" i="1"/>
  <c r="G22" i="2" s="1"/>
  <c r="L29" i="1"/>
  <c r="F29" i="3" s="1"/>
  <c r="P25" i="23"/>
  <c r="H17" i="2"/>
  <c r="E17" i="3" s="1"/>
  <c r="H36" i="2"/>
  <c r="E36" i="3" s="1"/>
  <c r="L16" i="2"/>
  <c r="G16" i="3" s="1"/>
  <c r="H37" i="2"/>
  <c r="E37" i="3" s="1"/>
  <c r="L17" i="2"/>
  <c r="G17" i="3" s="1"/>
  <c r="L29" i="2"/>
  <c r="G29" i="3" s="1"/>
  <c r="D39" i="2"/>
  <c r="C39" i="3" s="1"/>
  <c r="H21" i="2"/>
  <c r="E21" i="3" s="1"/>
  <c r="H38" i="2"/>
  <c r="E38" i="3" s="1"/>
  <c r="D15" i="2"/>
  <c r="C15" i="3" s="1"/>
  <c r="H14" i="2"/>
  <c r="E14" i="3" s="1"/>
  <c r="D16" i="2"/>
  <c r="C16" i="3" s="1"/>
  <c r="L34" i="2"/>
  <c r="G34" i="3" s="1"/>
  <c r="D9" i="1"/>
  <c r="B9" i="3" s="1"/>
  <c r="D17" i="2"/>
  <c r="C17" i="3" s="1"/>
  <c r="H16" i="2"/>
  <c r="E16" i="3" s="1"/>
  <c r="L35" i="2"/>
  <c r="G35" i="3" s="1"/>
  <c r="D19" i="2"/>
  <c r="C19" i="3" s="1"/>
  <c r="L36" i="2"/>
  <c r="G36" i="3" s="1"/>
  <c r="D12" i="2"/>
  <c r="C12" i="3" s="1"/>
  <c r="H31" i="2"/>
  <c r="E31" i="3" s="1"/>
  <c r="L11" i="2"/>
  <c r="G11" i="3" s="1"/>
  <c r="D24" i="2"/>
  <c r="C24" i="3" s="1"/>
  <c r="L38" i="2"/>
  <c r="G38" i="3" s="1"/>
  <c r="F18" i="2"/>
  <c r="D26" i="2"/>
  <c r="C26" i="3" s="1"/>
  <c r="L40" i="2"/>
  <c r="G40" i="3" s="1"/>
  <c r="O25" i="23"/>
  <c r="L41" i="2"/>
  <c r="G41" i="3" s="1"/>
  <c r="H41" i="2"/>
  <c r="E41" i="3" s="1"/>
  <c r="D33" i="2"/>
  <c r="C33" i="3" s="1"/>
  <c r="D29" i="2"/>
  <c r="C29" i="3" s="1"/>
  <c r="K22" i="1"/>
  <c r="K22" i="2" s="1"/>
  <c r="L23" i="1"/>
  <c r="F23" i="3" s="1"/>
  <c r="H23" i="1"/>
  <c r="D23" i="3" s="1"/>
  <c r="H25" i="2"/>
  <c r="E25" i="3" s="1"/>
  <c r="J22" i="1"/>
  <c r="J22" i="2" s="1"/>
  <c r="G23" i="2"/>
  <c r="H23" i="2" s="1"/>
  <c r="E23" i="3" s="1"/>
  <c r="H20" i="2"/>
  <c r="E20" i="3" s="1"/>
  <c r="H20" i="1"/>
  <c r="D20" i="3" s="1"/>
  <c r="L18" i="1"/>
  <c r="F18" i="3" s="1"/>
  <c r="F8" i="1"/>
  <c r="F8" i="2" s="1"/>
  <c r="D18" i="2"/>
  <c r="C18" i="3" s="1"/>
  <c r="D9" i="2"/>
  <c r="C9" i="3" s="1"/>
  <c r="H9" i="2"/>
  <c r="E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43" i="1" l="1"/>
  <c r="L22" i="1"/>
  <c r="F22" i="3" s="1"/>
  <c r="L8" i="1"/>
  <c r="F8" i="3" s="1"/>
  <c r="J8" i="2"/>
  <c r="K8" i="2"/>
  <c r="J43" i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3" i="1"/>
  <c r="B44" i="1" s="1"/>
  <c r="B22" i="2"/>
  <c r="C43" i="1"/>
  <c r="C44" i="1" s="1"/>
  <c r="K44" i="1" l="1"/>
  <c r="J43" i="2"/>
  <c r="J44" i="1"/>
  <c r="G44" i="1"/>
  <c r="D44" i="1"/>
  <c r="E44" i="1"/>
  <c r="K43" i="2"/>
  <c r="L43" i="1"/>
  <c r="F43" i="3" s="1"/>
  <c r="H43" i="1"/>
  <c r="D43" i="3" s="1"/>
  <c r="G43" i="2"/>
  <c r="B43" i="2"/>
  <c r="D22" i="2"/>
  <c r="C22" i="3" s="1"/>
  <c r="F43" i="2"/>
  <c r="H8" i="2"/>
  <c r="E8" i="3" s="1"/>
  <c r="D43" i="1"/>
  <c r="B43" i="3" s="1"/>
  <c r="C43" i="2"/>
  <c r="L44" i="1" l="1"/>
  <c r="H44" i="1"/>
  <c r="M27" i="2"/>
  <c r="M12" i="2"/>
  <c r="M34" i="2"/>
  <c r="M40" i="2"/>
  <c r="M20" i="2"/>
  <c r="M17" i="2"/>
  <c r="M26" i="2"/>
  <c r="M36" i="2"/>
  <c r="M35" i="2"/>
  <c r="M13" i="2"/>
  <c r="M9" i="2"/>
  <c r="M28" i="2"/>
  <c r="M16" i="2"/>
  <c r="M19" i="2"/>
  <c r="L43" i="2"/>
  <c r="G43" i="3" s="1"/>
  <c r="M37" i="2"/>
  <c r="M33" i="2"/>
  <c r="M18" i="2"/>
  <c r="M15" i="2"/>
  <c r="M23" i="2"/>
  <c r="M25" i="2"/>
  <c r="M22" i="2"/>
  <c r="M39" i="2"/>
  <c r="M21" i="2"/>
  <c r="M11" i="2"/>
  <c r="M43" i="2"/>
  <c r="M8" i="2"/>
  <c r="M42" i="2"/>
  <c r="M14" i="2"/>
  <c r="M29" i="2"/>
  <c r="M41" i="2"/>
  <c r="M32" i="2"/>
  <c r="M24" i="2"/>
  <c r="M38" i="2"/>
  <c r="M30" i="2"/>
  <c r="M10" i="2"/>
  <c r="M31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E22" i="2"/>
</calcChain>
</file>

<file path=xl/sharedStrings.xml><?xml version="1.0" encoding="utf-8"?>
<sst xmlns="http://schemas.openxmlformats.org/spreadsheetml/2006/main" count="414" uniqueCount="221">
  <si>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</si>
  <si>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</si>
  <si>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</si>
  <si>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</si>
  <si>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</si>
  <si>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</si>
  <si>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</si>
  <si>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</si>
  <si>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</si>
  <si>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</si>
  <si>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</si>
  <si>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</si>
  <si>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</si>
  <si>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</si>
  <si>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</si>
  <si>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</si>
  <si>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</si>
  <si>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</si>
  <si>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</si>
  <si>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</si>
  <si>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</si>
  <si>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</si>
  <si>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</si>
  <si>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</si>
  <si>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</si>
  <si>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</si>
  <si>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</si>
  <si>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</si>
  <si>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</si>
  <si>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</si>
  <si>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</si>
  <si>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</si>
  <si>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</si>
  <si>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</si>
  <si>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</si>
  <si>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</si>
  <si>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</si>
  <si>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</si>
  <si>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</si>
  <si>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</si>
  <si>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</si>
  <si>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</si>
  <si>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</si>
  <si>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</si>
  <si>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</si>
  <si>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</si>
  <si>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</si>
  <si>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</si>
  <si>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</si>
  <si>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</si>
  <si>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</si>
  <si>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</si>
  <si>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</si>
  <si>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</si>
  <si>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</si>
  <si>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</si>
  <si>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</si>
  <si>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</si>
  <si>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</si>
  <si>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</si>
  <si>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</si>
  <si>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</si>
  <si>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</si>
  <si>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</si>
  <si>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</si>
  <si>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</si>
  <si>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</si>
  <si>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</si>
  <si>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</si>
  <si>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</si>
  <si>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</si>
  <si>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</si>
  <si>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</si>
  <si>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</si>
  <si>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</si>
  <si>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</si>
  <si>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</si>
  <si>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</si>
  <si>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</si>
  <si>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</si>
  <si>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</si>
  <si>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</si>
  <si>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</si>
  <si>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</si>
  <si>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</si>
  <si>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</si>
  <si>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</si>
  <si>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</si>
  <si>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</si>
  <si>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</si>
  <si>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</si>
  <si>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</si>
  <si>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</si>
  <si>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</si>
  <si>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</si>
  <si>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</si>
  <si>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</si>
  <si>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</si>
  <si>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</si>
  <si>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</si>
  <si>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</si>
  <si>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</si>
  <si>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</si>
  <si>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</si>
  <si>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</si>
  <si>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</si>
  <si>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</si>
  <si>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</si>
  <si>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</si>
  <si>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</si>
  <si>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</si>
  <si>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</si>
  <si>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Değişim    ('26/'25)</t>
  </si>
  <si>
    <t xml:space="preserve"> Pay(26)  (%)</t>
  </si>
  <si>
    <t>SON 12 AYLIK
(2026/2025)</t>
  </si>
  <si>
    <t>2026 YILI İHRACATIMIZDA İLK 20 ÜLKE (1.000 $)</t>
  </si>
  <si>
    <t>1 - 31 EKIM İHRACAT RAKAMLARI</t>
  </si>
  <si>
    <t xml:space="preserve">SEKTÖREL BAZDA İHRACAT RAKAMLARI -1.000 $ </t>
  </si>
  <si>
    <t>1 - 31 EKIM</t>
  </si>
  <si>
    <t>1 OCAK  -  31 EKIM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</si>
  <si>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</si>
  <si>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</si>
  <si>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</si>
  <si>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</si>
  <si>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</si>
  <si>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</si>
  <si>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</si>
  <si>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</si>
  <si>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</si>
  <si>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</si>
  <si>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</si>
  <si>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</si>
  <si>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</si>
  <si>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</si>
  <si>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</si>
  <si>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</si>
  <si>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</si>
  <si>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</si>
  <si>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</si>
  <si>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</si>
  <si>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</si>
  <si>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</si>
  <si>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</si>
  <si>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</si>
  <si>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</si>
  <si>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</si>
  <si>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</si>
  <si>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</si>
  <si>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1 - 31 EKIM</t>
  </si>
  <si>
    <t>2026  1 - 31 EKIM</t>
  </si>
  <si>
    <t>ERMENİSTAN</t>
  </si>
  <si>
    <t>CEBELİTARIK</t>
  </si>
  <si>
    <t>GUAM</t>
  </si>
  <si>
    <t>BELİZE</t>
  </si>
  <si>
    <t>TOGO</t>
  </si>
  <si>
    <t>BAHAMALAR</t>
  </si>
  <si>
    <t>SURİNAM</t>
  </si>
  <si>
    <t>ORTA AFRİKA CUMHURİYETİ</t>
  </si>
  <si>
    <t>ENDONEZYA</t>
  </si>
  <si>
    <t>AHL SERBEST BÖLGESİ</t>
  </si>
  <si>
    <t>ALMANYA</t>
  </si>
  <si>
    <t>ABD</t>
  </si>
  <si>
    <t>BİRLEŞİK KRALLIK</t>
  </si>
  <si>
    <t>İTALYA</t>
  </si>
  <si>
    <t>İSPANYA</t>
  </si>
  <si>
    <t>FRANSA</t>
  </si>
  <si>
    <t>IRAK</t>
  </si>
  <si>
    <t>HOLLANDA</t>
  </si>
  <si>
    <t>POLONYA</t>
  </si>
  <si>
    <t>MISIR</t>
  </si>
  <si>
    <t>İSTANBUL</t>
  </si>
  <si>
    <t>KOCAELI</t>
  </si>
  <si>
    <t>ANKARA</t>
  </si>
  <si>
    <t>BURSA</t>
  </si>
  <si>
    <t>İZMIR</t>
  </si>
  <si>
    <t>GAZIANTEP</t>
  </si>
  <si>
    <t>DENIZLI</t>
  </si>
  <si>
    <t>SAKARYA</t>
  </si>
  <si>
    <t>MANISA</t>
  </si>
  <si>
    <t>KONYA</t>
  </si>
  <si>
    <t>KIRIKKALE</t>
  </si>
  <si>
    <t>BITLIS</t>
  </si>
  <si>
    <t>HAKKARI</t>
  </si>
  <si>
    <t>GÜMÜŞHANE</t>
  </si>
  <si>
    <t>TRABZON</t>
  </si>
  <si>
    <t>TUNCELI</t>
  </si>
  <si>
    <t>SIIRT</t>
  </si>
  <si>
    <t>NIĞDE</t>
  </si>
  <si>
    <t>MALATYA</t>
  </si>
  <si>
    <t>OSMANIYE</t>
  </si>
  <si>
    <t>İMMİB</t>
  </si>
  <si>
    <t>UİB</t>
  </si>
  <si>
    <t>OAİB</t>
  </si>
  <si>
    <t>EİB</t>
  </si>
  <si>
    <t>İTKİB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</si>
  <si>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</si>
  <si>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</si>
  <si>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</si>
  <si>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</si>
  <si>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</si>
  <si>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</si>
  <si>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</si>
  <si>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</si>
  <si>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</si>
  <si>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ROMANYA</t>
  </si>
  <si>
    <t>RUSYA FEDERASYONU</t>
  </si>
  <si>
    <t>BULGARİSTAN</t>
  </si>
  <si>
    <t>BELÇİKA</t>
  </si>
  <si>
    <t>BAE</t>
  </si>
  <si>
    <t>ÇİN</t>
  </si>
  <si>
    <t>İSVİÇRE</t>
  </si>
  <si>
    <t>UKRAYNA</t>
  </si>
  <si>
    <t>FAS</t>
  </si>
  <si>
    <t>YUNANİSTAN</t>
  </si>
  <si>
    <t>EKİM  (2025/2024)</t>
  </si>
  <si>
    <t>OCAK - EKİM  (2026/2025)</t>
  </si>
  <si>
    <t>İhracatçı Birlikleri Kaydından Muaf İhracat ile Antrepo ve Serbest Bölgeler Farkı</t>
  </si>
  <si>
    <t>GENEL İHRACAT TOPLAMI</t>
  </si>
  <si>
    <t>Son 12 Ay</t>
  </si>
  <si>
    <t>Ekim</t>
  </si>
  <si>
    <t>Ocak-Ekim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</si>
</sst>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  <font>
      <b/>
      <sz val="10"/>
      <color rgb="FF0000FF"/>
      <name val="Arial"/>
      <family val="2"/>
      <charset val="162"/>
    </font>
    <font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5" borderId="0" applyNumberFormat="0" applyBorder="0" applyAlignment="0" applyProtection="0"/>
    <xf numFmtId="0" fontId="39" fillId="27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27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24" borderId="0" applyNumberFormat="0" applyBorder="0" applyAlignment="0" applyProtection="0"/>
    <xf numFmtId="0" fontId="4" fillId="5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4" fillId="8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4" fillId="1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4" fillId="14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4" fillId="17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4" fillId="20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4" fillId="6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4" fillId="9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4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4" fillId="15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4" fillId="18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4" fillId="21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5" fillId="7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15" fillId="1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5" fillId="13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5" fillId="1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5" fillId="19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15" fillId="22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47" fillId="0" borderId="0" applyNumberFormat="0" applyFill="0" applyBorder="0" applyAlignment="0" applyProtection="0"/>
    <xf numFmtId="0" fontId="48" fillId="36" borderId="20" applyNumberFormat="0" applyAlignment="0" applyProtection="0"/>
    <xf numFmtId="0" fontId="48" fillId="36" borderId="20" applyNumberFormat="0" applyAlignment="0" applyProtection="0"/>
    <xf numFmtId="0" fontId="49" fillId="37" borderId="21" applyNumberFormat="0" applyAlignment="0" applyProtection="0"/>
    <xf numFmtId="0" fontId="49" fillId="37" borderId="21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0" fillId="36" borderId="22" applyNumberFormat="0" applyAlignment="0" applyProtection="0"/>
    <xf numFmtId="0" fontId="1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1" fillId="28" borderId="20" applyNumberFormat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6" fillId="0" borderId="1" applyNumberFormat="0" applyFill="0" applyAlignment="0" applyProtection="0"/>
    <xf numFmtId="0" fontId="45" fillId="0" borderId="17" applyNumberFormat="0" applyFill="0" applyAlignment="0" applyProtection="0"/>
    <xf numFmtId="0" fontId="7" fillId="0" borderId="2" applyNumberFormat="0" applyFill="0" applyAlignment="0" applyProtection="0"/>
    <xf numFmtId="0" fontId="46" fillId="0" borderId="18" applyNumberFormat="0" applyFill="0" applyAlignment="0" applyProtection="0"/>
    <xf numFmtId="0" fontId="8" fillId="0" borderId="3" applyNumberFormat="0" applyFill="0" applyAlignment="0" applyProtection="0"/>
    <xf numFmtId="0" fontId="47" fillId="0" borderId="19" applyNumberFormat="0" applyFill="0" applyAlignment="0" applyProtection="0"/>
    <xf numFmtId="0" fontId="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9" fillId="2" borderId="4" applyNumberFormat="0" applyAlignment="0" applyProtection="0"/>
    <xf numFmtId="0" fontId="51" fillId="28" borderId="20" applyNumberFormat="0" applyAlignment="0" applyProtection="0"/>
    <xf numFmtId="0" fontId="51" fillId="28" borderId="20" applyNumberFormat="0" applyAlignment="0" applyProtection="0"/>
    <xf numFmtId="0" fontId="11" fillId="0" borderId="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8" fillId="0" borderId="0"/>
    <xf numFmtId="0" fontId="39" fillId="0" borderId="0"/>
    <xf numFmtId="0" fontId="39" fillId="0" borderId="0"/>
    <xf numFmtId="0" fontId="28" fillId="0" borderId="0"/>
    <xf numFmtId="0" fontId="4" fillId="0" borderId="0"/>
    <xf numFmtId="0" fontId="39" fillId="0" borderId="0"/>
    <xf numFmtId="0" fontId="39" fillId="0" borderId="0"/>
    <xf numFmtId="0" fontId="28" fillId="25" borderId="23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4" borderId="7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4" borderId="7" applyNumberFormat="0" applyFont="0" applyAlignment="0" applyProtection="0"/>
    <xf numFmtId="0" fontId="39" fillId="25" borderId="23" applyNumberFormat="0" applyFont="0" applyAlignment="0" applyProtection="0"/>
    <xf numFmtId="0" fontId="39" fillId="4" borderId="7" applyNumberFormat="0" applyFont="0" applyAlignment="0" applyProtection="0"/>
    <xf numFmtId="0" fontId="39" fillId="25" borderId="23" applyNumberFormat="0" applyFont="0" applyAlignment="0" applyProtection="0"/>
    <xf numFmtId="0" fontId="39" fillId="4" borderId="7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4" borderId="7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28" fillId="25" borderId="23" applyNumberFormat="0" applyFont="0" applyAlignment="0" applyProtection="0"/>
    <xf numFmtId="0" fontId="10" fillId="3" borderId="5" applyNumberFormat="0" applyAlignment="0" applyProtection="0"/>
    <xf numFmtId="0" fontId="50" fillId="36" borderId="22" applyNumberFormat="0" applyAlignment="0" applyProtection="0"/>
    <xf numFmtId="0" fontId="50" fillId="36" borderId="22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14" fillId="0" borderId="8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5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2" fillId="5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2" fillId="8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2" fillId="11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2" fillId="14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2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2" fillId="20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2" fillId="6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2" fillId="9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2" fillId="12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2" fillId="1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2" fillId="1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2" fillId="21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8" fillId="36" borderId="20" applyNumberFormat="0" applyAlignment="0" applyProtection="0"/>
    <xf numFmtId="0" fontId="48" fillId="36" borderId="20" applyNumberFormat="0" applyAlignment="0" applyProtection="0"/>
    <xf numFmtId="0" fontId="48" fillId="36" borderId="20" applyNumberFormat="0" applyAlignment="0" applyProtection="0"/>
    <xf numFmtId="0" fontId="49" fillId="37" borderId="21" applyNumberFormat="0" applyAlignment="0" applyProtection="0"/>
    <xf numFmtId="0" fontId="49" fillId="37" borderId="21" applyNumberFormat="0" applyAlignment="0" applyProtection="0"/>
    <xf numFmtId="0" fontId="49" fillId="37" borderId="21" applyNumberFormat="0" applyAlignment="0" applyProtection="0"/>
    <xf numFmtId="165" fontId="16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48" fillId="36" borderId="20" applyNumberFormat="0" applyAlignment="0" applyProtection="0"/>
    <xf numFmtId="0" fontId="51" fillId="28" borderId="20" applyNumberFormat="0" applyAlignment="0" applyProtection="0"/>
    <xf numFmtId="0" fontId="51" fillId="28" borderId="20" applyNumberFormat="0" applyAlignment="0" applyProtection="0"/>
    <xf numFmtId="0" fontId="51" fillId="28" borderId="20" applyNumberFormat="0" applyAlignment="0" applyProtection="0"/>
    <xf numFmtId="0" fontId="49" fillId="37" borderId="21" applyNumberFormat="0" applyAlignment="0" applyProtection="0"/>
    <xf numFmtId="0" fontId="52" fillId="38" borderId="0" applyNumberFormat="0" applyBorder="0" applyAlignment="0" applyProtection="0"/>
    <xf numFmtId="0" fontId="43" fillId="35" borderId="0" applyNumberFormat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6" fillId="0" borderId="0"/>
    <xf numFmtId="0" fontId="39" fillId="0" borderId="0"/>
    <xf numFmtId="0" fontId="39" fillId="0" borderId="0"/>
    <xf numFmtId="0" fontId="16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2" fillId="4" borderId="7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39" fillId="25" borderId="23" applyNumberFormat="0" applyFont="0" applyAlignment="0" applyProtection="0"/>
    <xf numFmtId="0" fontId="2" fillId="4" borderId="7" applyNumberFormat="0" applyFont="0" applyAlignment="0" applyProtection="0"/>
    <xf numFmtId="0" fontId="16" fillId="25" borderId="23" applyNumberFormat="0" applyFont="0" applyAlignment="0" applyProtection="0"/>
    <xf numFmtId="0" fontId="53" fillId="28" borderId="0" applyNumberFormat="0" applyBorder="0" applyAlignment="0" applyProtection="0"/>
    <xf numFmtId="0" fontId="50" fillId="36" borderId="22" applyNumberFormat="0" applyAlignment="0" applyProtection="0"/>
    <xf numFmtId="0" fontId="50" fillId="36" borderId="22" applyNumberFormat="0" applyAlignment="0" applyProtection="0"/>
    <xf numFmtId="0" fontId="50" fillId="36" borderId="2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165" fontId="16" fillId="0" borderId="0" applyFont="0" applyFill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" fillId="0" borderId="0"/>
    <xf numFmtId="0" fontId="73" fillId="0" borderId="0"/>
  </cellStyleXfs>
  <cellXfs count="168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0" fontId="30" fillId="0" borderId="0" xfId="0" applyFont="1"/>
    <xf numFmtId="0" fontId="35" fillId="0" borderId="0" xfId="0" applyFont="1"/>
    <xf numFmtId="0" fontId="37" fillId="0" borderId="0" xfId="0" applyFont="1"/>
    <xf numFmtId="0" fontId="38" fillId="0" borderId="0" xfId="0" applyFont="1"/>
    <xf numFmtId="3" fontId="0" fillId="0" borderId="0" xfId="0" applyNumberFormat="1"/>
    <xf numFmtId="0" fontId="16" fillId="0" borderId="0" xfId="0" applyFont="1"/>
    <xf numFmtId="49" fontId="56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8" fillId="0" borderId="10" xfId="0" applyNumberFormat="1" applyFont="1" applyBorder="1"/>
    <xf numFmtId="49" fontId="58" fillId="0" borderId="9" xfId="0" applyNumberFormat="1" applyFont="1" applyBorder="1"/>
    <xf numFmtId="4" fontId="59" fillId="0" borderId="9" xfId="0" applyNumberFormat="1" applyFont="1" applyBorder="1"/>
    <xf numFmtId="4" fontId="59" fillId="0" borderId="12" xfId="0" applyNumberFormat="1" applyFont="1" applyBorder="1"/>
    <xf numFmtId="3" fontId="35" fillId="0" borderId="0" xfId="0" applyNumberFormat="1" applyFont="1" applyAlignment="1">
      <alignment horizontal="center"/>
    </xf>
    <xf numFmtId="4" fontId="59" fillId="0" borderId="13" xfId="0" applyNumberFormat="1" applyFont="1" applyBorder="1"/>
    <xf numFmtId="0" fontId="35" fillId="0" borderId="0" xfId="0" applyFont="1" applyAlignment="1">
      <alignment horizontal="center"/>
    </xf>
    <xf numFmtId="49" fontId="57" fillId="39" borderId="9" xfId="0" applyNumberFormat="1" applyFont="1" applyFill="1" applyBorder="1" applyAlignment="1">
      <alignment horizontal="center"/>
    </xf>
    <xf numFmtId="0" fontId="57" fillId="39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59" fillId="0" borderId="9" xfId="0" applyNumberFormat="1" applyFont="1" applyBorder="1" applyAlignment="1">
      <alignment horizontal="right"/>
    </xf>
    <xf numFmtId="3" fontId="59" fillId="0" borderId="9" xfId="0" applyNumberFormat="1" applyFont="1" applyBorder="1" applyAlignment="1">
      <alignment horizontal="right"/>
    </xf>
    <xf numFmtId="0" fontId="31" fillId="0" borderId="9" xfId="0" applyFont="1" applyBorder="1" applyAlignment="1">
      <alignment horizontal="center" vertical="center"/>
    </xf>
    <xf numFmtId="17" fontId="31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0" fillId="0" borderId="9" xfId="0" applyFont="1" applyBorder="1" applyAlignment="1">
      <alignment wrapText="1"/>
    </xf>
    <xf numFmtId="0" fontId="68" fillId="0" borderId="9" xfId="0" applyFont="1" applyBorder="1" applyAlignment="1">
      <alignment wrapText="1"/>
    </xf>
    <xf numFmtId="0" fontId="70" fillId="0" borderId="9" xfId="0" applyFont="1" applyBorder="1"/>
    <xf numFmtId="0" fontId="63" fillId="0" borderId="9" xfId="0" applyFont="1" applyBorder="1"/>
    <xf numFmtId="0" fontId="60" fillId="0" borderId="9" xfId="0" applyFont="1" applyBorder="1"/>
    <xf numFmtId="2" fontId="69" fillId="0" borderId="9" xfId="0" applyNumberFormat="1" applyFont="1" applyBorder="1" applyAlignment="1">
      <alignment horizontal="center" wrapText="1"/>
    </xf>
    <xf numFmtId="166" fontId="63" fillId="0" borderId="9" xfId="0" applyNumberFormat="1" applyFont="1" applyBorder="1" applyAlignment="1">
      <alignment horizontal="center"/>
    </xf>
    <xf numFmtId="166" fontId="71" fillId="0" borderId="9" xfId="0" applyNumberFormat="1" applyFont="1" applyBorder="1" applyAlignment="1">
      <alignment horizontal="center"/>
    </xf>
    <xf numFmtId="0" fontId="60" fillId="0" borderId="9" xfId="2" applyFont="1" applyBorder="1"/>
    <xf numFmtId="0" fontId="72" fillId="0" borderId="9" xfId="0" applyFont="1" applyBorder="1"/>
    <xf numFmtId="166" fontId="68" fillId="0" borderId="9" xfId="0" applyNumberFormat="1" applyFont="1" applyBorder="1" applyAlignment="1">
      <alignment horizontal="center"/>
    </xf>
    <xf numFmtId="0" fontId="60" fillId="40" borderId="0" xfId="0" applyFont="1" applyFill="1"/>
    <xf numFmtId="3" fontId="60" fillId="40" borderId="0" xfId="0" applyNumberFormat="1" applyFont="1" applyFill="1"/>
    <xf numFmtId="49" fontId="64" fillId="40" borderId="9" xfId="0" applyNumberFormat="1" applyFont="1" applyFill="1" applyBorder="1" applyAlignment="1">
      <alignment horizontal="left"/>
    </xf>
    <xf numFmtId="3" fontId="64" fillId="40" borderId="9" xfId="0" applyNumberFormat="1" applyFont="1" applyFill="1" applyBorder="1" applyAlignment="1">
      <alignment horizontal="right"/>
    </xf>
    <xf numFmtId="49" fontId="64" fillId="40" borderId="9" xfId="0" applyNumberFormat="1" applyFont="1" applyFill="1" applyBorder="1" applyAlignment="1">
      <alignment horizontal="right"/>
    </xf>
    <xf numFmtId="49" fontId="65" fillId="40" borderId="9" xfId="0" applyNumberFormat="1" applyFont="1" applyFill="1" applyBorder="1"/>
    <xf numFmtId="3" fontId="66" fillId="40" borderId="9" xfId="0" applyNumberFormat="1" applyFont="1" applyFill="1" applyBorder="1" applyAlignment="1">
      <alignment horizontal="right"/>
    </xf>
    <xf numFmtId="49" fontId="65" fillId="40" borderId="25" xfId="0" applyNumberFormat="1" applyFont="1" applyFill="1" applyBorder="1"/>
    <xf numFmtId="168" fontId="66" fillId="40" borderId="0" xfId="170" applyNumberFormat="1" applyFont="1" applyFill="1" applyBorder="1"/>
    <xf numFmtId="49" fontId="65" fillId="40" borderId="0" xfId="0" applyNumberFormat="1" applyFont="1" applyFill="1"/>
    <xf numFmtId="0" fontId="61" fillId="40" borderId="0" xfId="0" applyFont="1" applyFill="1"/>
    <xf numFmtId="3" fontId="66" fillId="40" borderId="9" xfId="0" applyNumberFormat="1" applyFont="1" applyFill="1" applyBorder="1"/>
    <xf numFmtId="168" fontId="66" fillId="40" borderId="9" xfId="170" applyNumberFormat="1" applyFont="1" applyFill="1" applyBorder="1" applyAlignment="1">
      <alignment horizontal="center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3" fillId="40" borderId="9" xfId="2" applyFont="1" applyFill="1" applyBorder="1" applyAlignment="1">
      <alignment horizontal="center"/>
    </xf>
    <xf numFmtId="0" fontId="62" fillId="40" borderId="9" xfId="2" applyFont="1" applyFill="1" applyBorder="1" applyAlignment="1">
      <alignment horizontal="center"/>
    </xf>
    <xf numFmtId="0" fontId="67" fillId="0" borderId="10" xfId="0" applyFont="1" applyBorder="1" applyAlignment="1">
      <alignment horizontal="center" vertical="center"/>
    </xf>
    <xf numFmtId="0" fontId="67" fillId="0" borderId="11" xfId="0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/>
    </xf>
    <xf numFmtId="0" fontId="68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3" fontId="35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1" borderId="9" xfId="2" applyNumberFormat="1" applyFont="1" applyFill="1" applyBorder="1" applyAlignment="1">
      <alignment horizontal="center" vertical="center"/>
    </xf>
    <xf numFmtId="166" fontId="74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  <xf numFmtId="0" fontId="60" fillId="0" borderId="26" xfId="0" applyFont="1" applyBorder="1" applyAlignment="1">
      <alignment vertical="center"/>
    </xf>
    <xf numFmtId="0" fontId="61" fillId="0" borderId="1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60" fillId="0" borderId="14" xfId="0" applyFont="1" applyBorder="1" applyAlignment="1">
      <alignment vertical="center"/>
    </xf>
    <xf numFmtId="0" fontId="60" fillId="0" borderId="25" xfId="0" applyFont="1" applyBorder="1" applyAlignment="1">
      <alignment vertical="center"/>
    </xf>
    <xf numFmtId="3" fontId="60" fillId="0" borderId="14" xfId="0" applyNumberFormat="1" applyFont="1" applyBorder="1" applyAlignment="1">
      <alignment horizontal="right" vertical="center"/>
    </xf>
    <xf numFmtId="3" fontId="60" fillId="0" borderId="0" xfId="0" applyNumberFormat="1" applyFont="1" applyBorder="1" applyAlignment="1">
      <alignment horizontal="right" vertical="center"/>
    </xf>
    <xf numFmtId="0" fontId="60" fillId="0" borderId="13" xfId="0" applyFont="1" applyBorder="1" applyAlignment="1">
      <alignment vertical="center"/>
    </xf>
    <xf numFmtId="3" fontId="60" fillId="0" borderId="27" xfId="0" applyNumberFormat="1" applyFont="1" applyBorder="1" applyAlignment="1">
      <alignment horizontal="right" vertical="center"/>
    </xf>
    <xf numFmtId="3" fontId="60" fillId="0" borderId="30" xfId="0" applyNumberFormat="1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49" fontId="61" fillId="0" borderId="9" xfId="0" applyNumberFormat="1" applyFont="1" applyBorder="1" applyAlignment="1">
      <alignment horizontal="center" vertical="center"/>
    </xf>
    <xf numFmtId="49" fontId="61" fillId="0" borderId="10" xfId="0" applyNumberFormat="1" applyFont="1" applyBorder="1" applyAlignment="1">
      <alignment horizontal="center" vertical="center"/>
    </xf>
    <xf numFmtId="49" fontId="61" fillId="0" borderId="11" xfId="0" applyNumberFormat="1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32" xfId="0" applyFont="1" applyBorder="1" applyAlignment="1">
      <alignment vertical="center"/>
    </xf>
    <xf numFmtId="3" fontId="61" fillId="0" borderId="26" xfId="0" applyNumberFormat="1" applyFont="1" applyBorder="1" applyAlignment="1">
      <alignment horizontal="right" vertical="center"/>
    </xf>
    <xf numFmtId="3" fontId="61" fillId="0" borderId="28" xfId="0" applyNumberFormat="1" applyFont="1" applyBorder="1" applyAlignment="1">
      <alignment horizontal="right" vertical="center"/>
    </xf>
    <xf numFmtId="3" fontId="61" fillId="0" borderId="29" xfId="0" applyNumberFormat="1" applyFont="1" applyBorder="1" applyAlignment="1">
      <alignment horizontal="right" vertical="center"/>
    </xf>
    <xf numFmtId="0" fontId="61" fillId="0" borderId="25" xfId="0" applyFont="1" applyBorder="1" applyAlignment="1">
      <alignment vertical="center"/>
    </xf>
    <xf numFmtId="3" fontId="61" fillId="0" borderId="14" xfId="0" applyNumberFormat="1" applyFont="1" applyBorder="1" applyAlignment="1">
      <alignment horizontal="right" vertical="center"/>
    </xf>
    <xf numFmtId="3" fontId="61" fillId="0" borderId="0" xfId="0" applyNumberFormat="1" applyFont="1" applyBorder="1" applyAlignment="1">
      <alignment horizontal="right" vertical="center"/>
    </xf>
    <xf numFmtId="3" fontId="61" fillId="0" borderId="15" xfId="0" applyNumberFormat="1" applyFont="1" applyBorder="1" applyAlignment="1">
      <alignment horizontal="right" vertical="center"/>
    </xf>
    <xf numFmtId="3" fontId="61" fillId="0" borderId="31" xfId="0" applyNumberFormat="1" applyFont="1" applyBorder="1" applyAlignment="1">
      <alignment horizontal="right" vertical="center"/>
    </xf>
    <xf numFmtId="0" fontId="61" fillId="0" borderId="9" xfId="0" applyFont="1" applyBorder="1" applyAlignment="1">
      <alignment horizontal="center" vertical="center"/>
    </xf>
    <xf numFmtId="3" fontId="61" fillId="0" borderId="11" xfId="0" applyNumberFormat="1" applyFont="1" applyBorder="1" applyAlignment="1">
      <alignment horizontal="right" vertical="center"/>
    </xf>
    <xf numFmtId="3" fontId="61" fillId="0" borderId="12" xfId="0" applyNumberFormat="1" applyFont="1" applyBorder="1" applyAlignment="1">
      <alignment horizontal="right" vertical="center"/>
    </xf>
    <xf numFmtId="0" fontId="61" fillId="0" borderId="27" xfId="0" applyFont="1" applyBorder="1" applyAlignment="1">
      <alignment vertical="center"/>
    </xf>
    <xf numFmtId="3" fontId="75" fillId="0" borderId="11" xfId="0" applyNumberFormat="1" applyFont="1" applyBorder="1" applyAlignment="1">
      <alignment horizontal="right" vertical="center"/>
    </xf>
    <xf numFmtId="0" fontId="78" fillId="0" borderId="10" xfId="0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/>
    </xf>
    <xf numFmtId="0" fontId="78" fillId="0" borderId="12" xfId="0" applyFont="1" applyBorder="1" applyAlignment="1">
      <alignment horizontal="center" vertical="center"/>
    </xf>
    <xf numFmtId="0" fontId="80" fillId="0" borderId="9" xfId="2" applyFont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2" applyFont="1" applyAlignment="1">
      <alignment horizontal="center" vertical="center"/>
    </xf>
    <xf numFmtId="0" fontId="79" fillId="0" borderId="9" xfId="0" applyFont="1" applyBorder="1" applyAlignment="1">
      <alignment vertical="center" wrapText="1"/>
    </xf>
    <xf numFmtId="0" fontId="80" fillId="0" borderId="9" xfId="0" applyFont="1" applyBorder="1" applyAlignment="1">
      <alignment vertical="center" wrapText="1"/>
    </xf>
    <xf numFmtId="0" fontId="81" fillId="0" borderId="9" xfId="2" applyFont="1" applyBorder="1" applyAlignment="1">
      <alignment horizontal="center" vertical="center"/>
    </xf>
    <xf numFmtId="1" fontId="81" fillId="0" borderId="9" xfId="2" applyNumberFormat="1" applyFont="1" applyBorder="1" applyAlignment="1">
      <alignment horizontal="center" vertical="center"/>
    </xf>
    <xf numFmtId="2" fontId="82" fillId="0" borderId="9" xfId="2" applyNumberFormat="1" applyFont="1" applyBorder="1" applyAlignment="1">
      <alignment horizontal="center" vertical="center" wrapText="1"/>
    </xf>
    <xf numFmtId="0" fontId="83" fillId="0" borderId="9" xfId="2" applyFont="1" applyBorder="1" applyAlignment="1">
      <alignment horizontal="center" vertical="center"/>
    </xf>
    <xf numFmtId="1" fontId="83" fillId="0" borderId="9" xfId="2" applyNumberFormat="1" applyFont="1" applyBorder="1" applyAlignment="1">
      <alignment horizontal="center" vertical="center"/>
    </xf>
    <xf numFmtId="0" fontId="84" fillId="0" borderId="9" xfId="0" applyFont="1" applyBorder="1" applyAlignment="1">
      <alignment vertical="center"/>
    </xf>
    <xf numFmtId="3" fontId="81" fillId="0" borderId="9" xfId="0" applyNumberFormat="1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81" fillId="0" borderId="9" xfId="0" applyFont="1" applyBorder="1" applyAlignment="1">
      <alignment vertical="center"/>
    </xf>
    <xf numFmtId="2" fontId="81" fillId="0" borderId="9" xfId="0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79" fillId="0" borderId="9" xfId="0" applyFont="1" applyBorder="1" applyAlignment="1">
      <alignment vertical="center"/>
    </xf>
    <xf numFmtId="3" fontId="85" fillId="0" borderId="9" xfId="0" applyNumberFormat="1" applyFont="1" applyBorder="1" applyAlignment="1">
      <alignment horizontal="center" vertical="center"/>
    </xf>
    <xf numFmtId="2" fontId="85" fillId="0" borderId="9" xfId="0" applyNumberFormat="1" applyFont="1" applyBorder="1" applyAlignment="1">
      <alignment horizontal="center" vertical="center"/>
    </xf>
    <xf numFmtId="0" fontId="80" fillId="0" borderId="9" xfId="0" applyFont="1" applyBorder="1" applyAlignment="1">
      <alignment vertical="center"/>
    </xf>
    <xf numFmtId="3" fontId="86" fillId="0" borderId="9" xfId="0" applyNumberFormat="1" applyFont="1" applyBorder="1" applyAlignment="1">
      <alignment horizontal="center" vertical="center"/>
    </xf>
    <xf numFmtId="2" fontId="86" fillId="0" borderId="9" xfId="0" applyNumberFormat="1" applyFont="1" applyBorder="1" applyAlignment="1">
      <alignment horizontal="center" vertical="center"/>
    </xf>
    <xf numFmtId="1" fontId="86" fillId="0" borderId="9" xfId="0" applyNumberFormat="1" applyFont="1" applyBorder="1" applyAlignment="1">
      <alignment horizontal="center" vertical="center"/>
    </xf>
    <xf numFmtId="0" fontId="76" fillId="0" borderId="0" xfId="2" applyFont="1" applyAlignment="1">
      <alignment vertical="center"/>
    </xf>
    <xf numFmtId="3" fontId="76" fillId="0" borderId="0" xfId="0" applyNumberFormat="1" applyFont="1" applyAlignment="1">
      <alignment vertical="center"/>
    </xf>
    <xf numFmtId="0" fontId="31" fillId="0" borderId="9" xfId="0" applyFont="1" applyBorder="1" applyAlignment="1">
      <alignment vertical="center"/>
    </xf>
    <xf numFmtId="171" fontId="76" fillId="0" borderId="9" xfId="0" applyNumberFormat="1" applyFont="1" applyBorder="1" applyAlignment="1">
      <alignment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'2002_2026_AYLIK_IHR'!$C$25:$N$25</c:f>
              <c:numCache>
                <c:formatCode>#,##0</c:formatCode>
                <c:ptCount val="12"/>
                <c:pt idx="0">
                  <c:v>14942814.729959998</c:v>
                </c:pt>
                <c:pt idx="1">
                  <c:v>14668763.01035</c:v>
                </c:pt>
                <c:pt idx="2">
                  <c:v>16480987.227910003</c:v>
                </c:pt>
                <c:pt idx="3">
                  <c:v>14829564.942610001</c:v>
                </c:pt>
                <c:pt idx="4">
                  <c:v>17894612.816180002</c:v>
                </c:pt>
                <c:pt idx="5">
                  <c:v>14578313.47924</c:v>
                </c:pt>
                <c:pt idx="6">
                  <c:v>18143525.206289999</c:v>
                </c:pt>
                <c:pt idx="7">
                  <c:v>15334982.458390001</c:v>
                </c:pt>
                <c:pt idx="8">
                  <c:v>16120864.84213</c:v>
                </c:pt>
                <c:pt idx="9">
                  <c:v>17086264.35957</c:v>
                </c:pt>
                <c:pt idx="10">
                  <c:v>15791283.313019998</c:v>
                </c:pt>
                <c:pt idx="11">
                  <c:v>18723339.16426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'2002_2026_AYLIK_IHR'!$A$24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'2002_2026_AYLIK_IHR'!$C$24:$N$24</c:f>
              <c:numCache>
                <c:formatCode>#,##0</c:formatCode>
                <c:ptCount val="12"/>
                <c:pt idx="0">
                  <c:v>14108086.253379999</c:v>
                </c:pt>
                <c:pt idx="1">
                  <c:v>15149467.950900001</c:v>
                </c:pt>
                <c:pt idx="2">
                  <c:v>15991183.6932</c:v>
                </c:pt>
                <c:pt idx="3">
                  <c:v>18234634.876180001</c:v>
                </c:pt>
                <c:pt idx="4">
                  <c:v>16094376.936430002</c:v>
                </c:pt>
                <c:pt idx="5">
                  <c:v>17914717.420899998</c:v>
                </c:pt>
                <c:pt idx="6">
                  <c:v>18244507.607479997</c:v>
                </c:pt>
                <c:pt idx="7">
                  <c:v>16637235.576090002</c:v>
                </c:pt>
                <c:pt idx="8">
                  <c:v>18801751.661740001</c:v>
                </c:pt>
                <c:pt idx="9">
                  <c:v>18298626.755380001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'2002_2026_AYLIK_IHR'!$A$57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'2002_2026_AYLIK_IHR'!$C$57:$N$57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531011.77844000002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583303.73604999995</c:v>
                </c:pt>
                <c:pt idx="10">
                  <c:v>531833.66960999998</c:v>
                </c:pt>
                <c:pt idx="11">
                  <c:v>588490.74728999997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'2002_2026_AYLIK_IHR'!$A$56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'2002_2026_AYLIK_IHR'!$C$56:$N$56</c:f>
              <c:numCache>
                <c:formatCode>#,##0</c:formatCode>
                <c:ptCount val="12"/>
                <c:pt idx="0">
                  <c:v>518889.23355</c:v>
                </c:pt>
                <c:pt idx="1">
                  <c:v>473999.48024</c:v>
                </c:pt>
                <c:pt idx="2">
                  <c:v>571415.61643000005</c:v>
                </c:pt>
                <c:pt idx="3">
                  <c:v>675602.17553999997</c:v>
                </c:pt>
                <c:pt idx="4">
                  <c:v>501503.76386000001</c:v>
                </c:pt>
                <c:pt idx="5">
                  <c:v>692870.26870999997</c:v>
                </c:pt>
                <c:pt idx="6">
                  <c:v>644276.27971000003</c:v>
                </c:pt>
                <c:pt idx="7">
                  <c:v>649810.39477000001</c:v>
                </c:pt>
                <c:pt idx="8">
                  <c:v>682424.65001999994</c:v>
                </c:pt>
                <c:pt idx="9">
                  <c:v>688042.73155999999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'2002_2026_AYLIK_IHR'!$C$83:$N$83</c:f>
              <c:numCache>
                <c:formatCode>#,##0</c:formatCode>
                <c:ptCount val="12"/>
                <c:pt idx="0">
                  <c:v>21160019.379999999</c:v>
                </c:pt>
                <c:pt idx="1">
                  <c:v>20727903.120000001</c:v>
                </c:pt>
                <c:pt idx="2">
                  <c:v>23405171.217999998</c:v>
                </c:pt>
                <c:pt idx="3">
                  <c:v>20779136.831</c:v>
                </c:pt>
                <c:pt idx="4">
                  <c:v>24815506.616</c:v>
                </c:pt>
                <c:pt idx="5">
                  <c:v>20467852.903000001</c:v>
                </c:pt>
                <c:pt idx="6">
                  <c:v>24909273.953000002</c:v>
                </c:pt>
                <c:pt idx="7">
                  <c:v>21701089.581</c:v>
                </c:pt>
                <c:pt idx="8">
                  <c:v>22513547.826000001</c:v>
                </c:pt>
                <c:pt idx="9">
                  <c:v>23949500.636999998</c:v>
                </c:pt>
                <c:pt idx="10">
                  <c:v>22506333.344000001</c:v>
                </c:pt>
                <c:pt idx="11">
                  <c:v>26298394.438000001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'2002_2026_AYLIK_IHR'!$C$84:$N$84</c:f>
              <c:numCache>
                <c:formatCode>#,##0</c:formatCode>
                <c:ptCount val="12"/>
                <c:pt idx="0">
                  <c:v>20330300.329</c:v>
                </c:pt>
                <c:pt idx="1">
                  <c:v>21020440.506999999</c:v>
                </c:pt>
                <c:pt idx="2">
                  <c:v>21912412.909000002</c:v>
                </c:pt>
                <c:pt idx="3">
                  <c:v>25383510.265000001</c:v>
                </c:pt>
                <c:pt idx="4">
                  <c:v>22390381.162</c:v>
                </c:pt>
                <c:pt idx="5">
                  <c:v>24877183.5</c:v>
                </c:pt>
                <c:pt idx="6">
                  <c:v>25618360.886999998</c:v>
                </c:pt>
                <c:pt idx="7">
                  <c:v>23452777.397999998</c:v>
                </c:pt>
                <c:pt idx="8">
                  <c:v>25966598.771000002</c:v>
                </c:pt>
                <c:pt idx="9">
                  <c:v>25884734.403000001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'2002_2026_AYLIK_IHR'!$C$3:$N$3</c:f>
              <c:numCache>
                <c:formatCode>#,##0</c:formatCode>
                <c:ptCount val="12"/>
                <c:pt idx="0">
                  <c:v>3004800.2959599998</c:v>
                </c:pt>
                <c:pt idx="1">
                  <c:v>2949455.1296600001</c:v>
                </c:pt>
                <c:pt idx="2">
                  <c:v>3117036.43506</c:v>
                </c:pt>
                <c:pt idx="3">
                  <c:v>2767943.8460600004</c:v>
                </c:pt>
                <c:pt idx="4">
                  <c:v>3099780.15925</c:v>
                </c:pt>
                <c:pt idx="5">
                  <c:v>2542766.6726099998</c:v>
                </c:pt>
                <c:pt idx="6">
                  <c:v>2893494.4520300003</c:v>
                </c:pt>
                <c:pt idx="7">
                  <c:v>2703821.9125199998</c:v>
                </c:pt>
                <c:pt idx="8">
                  <c:v>2915046.8130999999</c:v>
                </c:pt>
                <c:pt idx="9">
                  <c:v>3286819.22278</c:v>
                </c:pt>
                <c:pt idx="10">
                  <c:v>3265694.8802199997</c:v>
                </c:pt>
                <c:pt idx="11">
                  <c:v>3816260.8022700003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'2002_2026_AYLIK_IHR'!$A$2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'2002_2026_AYLIK_IHR'!$C$2:$N$2</c:f>
              <c:numCache>
                <c:formatCode>#,##0</c:formatCode>
                <c:ptCount val="12"/>
                <c:pt idx="0">
                  <c:v>2972708.7524499996</c:v>
                </c:pt>
                <c:pt idx="1">
                  <c:v>2904957.4665100002</c:v>
                </c:pt>
                <c:pt idx="2">
                  <c:v>2938656.0980200004</c:v>
                </c:pt>
                <c:pt idx="3">
                  <c:v>3266870.8817700003</c:v>
                </c:pt>
                <c:pt idx="4">
                  <c:v>2741893.2122400003</c:v>
                </c:pt>
                <c:pt idx="5">
                  <c:v>3159321.0677999998</c:v>
                </c:pt>
                <c:pt idx="6">
                  <c:v>3154115.3763000001</c:v>
                </c:pt>
                <c:pt idx="7">
                  <c:v>2801430.8781400002</c:v>
                </c:pt>
                <c:pt idx="8">
                  <c:v>3176984.0822999999</c:v>
                </c:pt>
                <c:pt idx="9">
                  <c:v>3347353.4143999997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'2002_2026_AYLIK_IHR'!$A$68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'2002_2026_AYLIK_IHR'!$C$68:$N$68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'2002_2026_AYLIK_IHR'!$A$69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'2002_2026_AYLIK_IHR'!$A$70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'2002_2026_AYLIK_IHR'!$C$70:$N$70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'2002_2026_AYLIK_IHR'!$A$71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'2002_2026_AYLIK_IHR'!$C$71:$N$71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'2002_2026_AYLIK_IHR'!$A$72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'2002_2026_AYLIK_IHR'!$C$72:$N$72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'2002_2026_AYLIK_IHR'!$A$73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'2002_2026_AYLIK_IHR'!$C$73:$N$73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'2002_2026_AYLIK_IHR'!$A$74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'2002_2026_AYLIK_IHR'!$C$74:$N$74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'2002_2026_AYLIK_IHR'!$A$75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'2002_2026_AYLIK_IHR'!$C$75:$N$75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'2002_2026_AYLIK_IHR'!$A$76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'2002_2026_AYLIK_IHR'!$C$76:$N$76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'2002_2026_AYLIK_IHR'!$A$77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'2002_2026_AYLIK_IHR'!$C$77:$N$77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'2002_2026_AYLIK_IHR'!$A$79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'2002_2026_AYLIK_IHR'!$C$79:$N$79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'2002_2026_AYLIK_IHR'!$A$80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'2002_2026_AYLIK_IHR'!$C$80:$N$80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'2002_2026_AYLIK_IHR'!$A$81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'2002_2026_AYLIK_IHR'!$C$81:$N$81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'2002_2026_AYLIK_IHR'!$A$82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'2002_2026_AYLIK_IHR'!$C$82:$N$82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'2002_2026_AYLIK_IHR'!$C$83:$N$83</c:f>
              <c:numCache>
                <c:formatCode>#,##0</c:formatCode>
                <c:ptCount val="12"/>
                <c:pt idx="0">
                  <c:v>21160019.379999999</c:v>
                </c:pt>
                <c:pt idx="1">
                  <c:v>20727903.120000001</c:v>
                </c:pt>
                <c:pt idx="2">
                  <c:v>23405171.217999998</c:v>
                </c:pt>
                <c:pt idx="3">
                  <c:v>20779136.831</c:v>
                </c:pt>
                <c:pt idx="4">
                  <c:v>24815506.616</c:v>
                </c:pt>
                <c:pt idx="5">
                  <c:v>20467852.903000001</c:v>
                </c:pt>
                <c:pt idx="6">
                  <c:v>24909273.953000002</c:v>
                </c:pt>
                <c:pt idx="7">
                  <c:v>21701089.581</c:v>
                </c:pt>
                <c:pt idx="8">
                  <c:v>22513547.826000001</c:v>
                </c:pt>
                <c:pt idx="9">
                  <c:v>23949500.636999998</c:v>
                </c:pt>
                <c:pt idx="10">
                  <c:v>22506333.344000001</c:v>
                </c:pt>
                <c:pt idx="11">
                  <c:v>26298394.438000001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'2002_2026_AYLIK_IHR'!$C$84:$N$84</c:f>
              <c:numCache>
                <c:formatCode>#,##0</c:formatCode>
                <c:ptCount val="12"/>
                <c:pt idx="0">
                  <c:v>20330300.329</c:v>
                </c:pt>
                <c:pt idx="1">
                  <c:v>21020440.506999999</c:v>
                </c:pt>
                <c:pt idx="2">
                  <c:v>21912412.909000002</c:v>
                </c:pt>
                <c:pt idx="3">
                  <c:v>25383510.265000001</c:v>
                </c:pt>
                <c:pt idx="4">
                  <c:v>22390381.162</c:v>
                </c:pt>
                <c:pt idx="5">
                  <c:v>24877183.5</c:v>
                </c:pt>
                <c:pt idx="6">
                  <c:v>25618360.886999998</c:v>
                </c:pt>
                <c:pt idx="7">
                  <c:v>23452777.397999998</c:v>
                </c:pt>
                <c:pt idx="8">
                  <c:v>25966598.771000002</c:v>
                </c:pt>
                <c:pt idx="9">
                  <c:v>25884734.403000001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2-4BA7-B524-9F9D8C6FB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59275053304904E-2"/>
          <c:h val="0.870176867096158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'2002_2026_AYLIK_IHR'!$A$60:$A$84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'2002_2026_AYLIK_IHR'!$A$60:$A$84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'2002_2026_AYLIK_IHR'!$O$60:$O$84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273233729.847</c:v>
                </c:pt>
                <c:pt idx="24">
                  <c:v>236836700.13099998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'2002_2026_AYLIK_IHR'!$C$4:$N$4</c:f>
              <c:numCache>
                <c:formatCode>#,##0</c:formatCode>
                <c:ptCount val="12"/>
                <c:pt idx="0">
                  <c:v>925794.21967000002</c:v>
                </c:pt>
                <c:pt idx="1">
                  <c:v>949026.17261000001</c:v>
                </c:pt>
                <c:pt idx="2">
                  <c:v>944829.64841000002</c:v>
                </c:pt>
                <c:pt idx="3">
                  <c:v>1108086.3060099999</c:v>
                </c:pt>
                <c:pt idx="4">
                  <c:v>900614.64313999994</c:v>
                </c:pt>
                <c:pt idx="5">
                  <c:v>1013764.0157099999</c:v>
                </c:pt>
                <c:pt idx="6">
                  <c:v>1091129.2210200001</c:v>
                </c:pt>
                <c:pt idx="7">
                  <c:v>953625.67391999997</c:v>
                </c:pt>
                <c:pt idx="8">
                  <c:v>989393.80564999999</c:v>
                </c:pt>
                <c:pt idx="9">
                  <c:v>1038577.307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'2002_2026_AYLIK_IHR'!$A$5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'2002_2026_AYLIK_IHR'!$C$5:$N$5</c:f>
              <c:numCache>
                <c:formatCode>#,##0</c:formatCode>
                <c:ptCount val="12"/>
                <c:pt idx="0">
                  <c:v>1024708.64854</c:v>
                </c:pt>
                <c:pt idx="1">
                  <c:v>1063663.0629499999</c:v>
                </c:pt>
                <c:pt idx="2">
                  <c:v>1106850.85075</c:v>
                </c:pt>
                <c:pt idx="3">
                  <c:v>956182.00378999999</c:v>
                </c:pt>
                <c:pt idx="4">
                  <c:v>1055818.5514400001</c:v>
                </c:pt>
                <c:pt idx="5">
                  <c:v>862664.01463999995</c:v>
                </c:pt>
                <c:pt idx="6">
                  <c:v>1018279.04162</c:v>
                </c:pt>
                <c:pt idx="7">
                  <c:v>955103.80157999997</c:v>
                </c:pt>
                <c:pt idx="8">
                  <c:v>991732.36447999999</c:v>
                </c:pt>
                <c:pt idx="9">
                  <c:v>1089641.66496</c:v>
                </c:pt>
                <c:pt idx="10">
                  <c:v>1030614.82714</c:v>
                </c:pt>
                <c:pt idx="11">
                  <c:v>1204793.4657300001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'2002_2026_AYLIK_IHR'!$C$6:$N$6</c:f>
              <c:numCache>
                <c:formatCode>#,##0</c:formatCode>
                <c:ptCount val="12"/>
                <c:pt idx="0">
                  <c:v>512423.18961</c:v>
                </c:pt>
                <c:pt idx="1">
                  <c:v>397479.23567000002</c:v>
                </c:pt>
                <c:pt idx="2">
                  <c:v>394524.08893999999</c:v>
                </c:pt>
                <c:pt idx="3">
                  <c:v>328194.40409000003</c:v>
                </c:pt>
                <c:pt idx="4">
                  <c:v>322138.96195999999</c:v>
                </c:pt>
                <c:pt idx="5">
                  <c:v>397766.05901999999</c:v>
                </c:pt>
                <c:pt idx="6">
                  <c:v>290995.37083999999</c:v>
                </c:pt>
                <c:pt idx="7">
                  <c:v>246057.42391000001</c:v>
                </c:pt>
                <c:pt idx="8">
                  <c:v>274903.11994</c:v>
                </c:pt>
                <c:pt idx="9">
                  <c:v>287294.33809999999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'2002_2026_AYLIK_IHR'!$A$7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298166.45257000002</c:v>
                </c:pt>
                <c:pt idx="3">
                  <c:v>235491.99077999999</c:v>
                </c:pt>
                <c:pt idx="4">
                  <c:v>282671.36132999999</c:v>
                </c:pt>
                <c:pt idx="5">
                  <c:v>202611.67701000001</c:v>
                </c:pt>
                <c:pt idx="6">
                  <c:v>121341.55160000001</c:v>
                </c:pt>
                <c:pt idx="7">
                  <c:v>177463.01910999999</c:v>
                </c:pt>
                <c:pt idx="8">
                  <c:v>240221.93565</c:v>
                </c:pt>
                <c:pt idx="9">
                  <c:v>334467.93722000002</c:v>
                </c:pt>
                <c:pt idx="10">
                  <c:v>517955.39017999999</c:v>
                </c:pt>
                <c:pt idx="11">
                  <c:v>620947.62795999995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'2002_2026_AYLIK_IHR'!$C$8:$N$8</c:f>
              <c:numCache>
                <c:formatCode>#,##0</c:formatCode>
                <c:ptCount val="12"/>
                <c:pt idx="0">
                  <c:v>186786.43150000001</c:v>
                </c:pt>
                <c:pt idx="1">
                  <c:v>188397.96674</c:v>
                </c:pt>
                <c:pt idx="2">
                  <c:v>202210.85219999999</c:v>
                </c:pt>
                <c:pt idx="3">
                  <c:v>209903.45845999999</c:v>
                </c:pt>
                <c:pt idx="4">
                  <c:v>190088.15242999999</c:v>
                </c:pt>
                <c:pt idx="5">
                  <c:v>202765.79055999999</c:v>
                </c:pt>
                <c:pt idx="6">
                  <c:v>215083.40479</c:v>
                </c:pt>
                <c:pt idx="7">
                  <c:v>200817.69722999999</c:v>
                </c:pt>
                <c:pt idx="8">
                  <c:v>233554.86424</c:v>
                </c:pt>
                <c:pt idx="9">
                  <c:v>237304.20212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'2002_2026_AYLIK_IHR'!$A$9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198799.59487</c:v>
                </c:pt>
                <c:pt idx="2">
                  <c:v>223977.32263000001</c:v>
                </c:pt>
                <c:pt idx="3">
                  <c:v>197644.15096</c:v>
                </c:pt>
                <c:pt idx="4">
                  <c:v>219783.12380999999</c:v>
                </c:pt>
                <c:pt idx="5">
                  <c:v>186531.79668999999</c:v>
                </c:pt>
                <c:pt idx="6">
                  <c:v>229092.20434</c:v>
                </c:pt>
                <c:pt idx="7">
                  <c:v>209391.82273000001</c:v>
                </c:pt>
                <c:pt idx="8">
                  <c:v>225769.6275</c:v>
                </c:pt>
                <c:pt idx="9">
                  <c:v>231745.29117000001</c:v>
                </c:pt>
                <c:pt idx="10">
                  <c:v>211840.63385000001</c:v>
                </c:pt>
                <c:pt idx="11">
                  <c:v>240301.25811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'2002_2026_AYLIK_IHR'!$C$10:$N$10</c:f>
              <c:numCache>
                <c:formatCode>#,##0</c:formatCode>
                <c:ptCount val="12"/>
                <c:pt idx="0">
                  <c:v>137629.23809999999</c:v>
                </c:pt>
                <c:pt idx="1">
                  <c:v>133508.70214000001</c:v>
                </c:pt>
                <c:pt idx="2">
                  <c:v>129861.63258999999</c:v>
                </c:pt>
                <c:pt idx="3">
                  <c:v>134205.13475</c:v>
                </c:pt>
                <c:pt idx="4">
                  <c:v>98541.752720000004</c:v>
                </c:pt>
                <c:pt idx="5">
                  <c:v>114338.10665</c:v>
                </c:pt>
                <c:pt idx="6">
                  <c:v>108791.2004</c:v>
                </c:pt>
                <c:pt idx="7">
                  <c:v>100259.8894</c:v>
                </c:pt>
                <c:pt idx="8">
                  <c:v>167869.99056999999</c:v>
                </c:pt>
                <c:pt idx="9">
                  <c:v>212955.36030999999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'2002_2026_AYLIK_IHR'!$A$11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144858.22735</c:v>
                </c:pt>
                <c:pt idx="2">
                  <c:v>160642.42238</c:v>
                </c:pt>
                <c:pt idx="3">
                  <c:v>133032.65489000001</c:v>
                </c:pt>
                <c:pt idx="4">
                  <c:v>140798.29462</c:v>
                </c:pt>
                <c:pt idx="5">
                  <c:v>104566.84478</c:v>
                </c:pt>
                <c:pt idx="6">
                  <c:v>135310.44344999999</c:v>
                </c:pt>
                <c:pt idx="7">
                  <c:v>111016.47532</c:v>
                </c:pt>
                <c:pt idx="8">
                  <c:v>123516.48858999999</c:v>
                </c:pt>
                <c:pt idx="9">
                  <c:v>188162.16274999999</c:v>
                </c:pt>
                <c:pt idx="10">
                  <c:v>160393.59515000001</c:v>
                </c:pt>
                <c:pt idx="11">
                  <c:v>168211.65543000001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'2002_2026_AYLIK_IHR'!$C$12:$N$12</c:f>
              <c:numCache>
                <c:formatCode>#,##0</c:formatCode>
                <c:ptCount val="12"/>
                <c:pt idx="0">
                  <c:v>176752.95728999999</c:v>
                </c:pt>
                <c:pt idx="1">
                  <c:v>202583.89503000001</c:v>
                </c:pt>
                <c:pt idx="2">
                  <c:v>267846.55382999999</c:v>
                </c:pt>
                <c:pt idx="3">
                  <c:v>327933.79699</c:v>
                </c:pt>
                <c:pt idx="4">
                  <c:v>212071.94185</c:v>
                </c:pt>
                <c:pt idx="5">
                  <c:v>240463.16807000001</c:v>
                </c:pt>
                <c:pt idx="6">
                  <c:v>186260.98824000001</c:v>
                </c:pt>
                <c:pt idx="7">
                  <c:v>116076.5926</c:v>
                </c:pt>
                <c:pt idx="8">
                  <c:v>190019.03950000001</c:v>
                </c:pt>
                <c:pt idx="9">
                  <c:v>303701.62508000003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'2002_2026_AYLIK_IHR'!$A$13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'2002_2026_AYLIK_IHR'!$C$13:$N$13</c:f>
              <c:numCache>
                <c:formatCode>#,##0</c:formatCode>
                <c:ptCount val="12"/>
                <c:pt idx="0">
                  <c:v>206060.89421</c:v>
                </c:pt>
                <c:pt idx="1">
                  <c:v>215798.86012999999</c:v>
                </c:pt>
                <c:pt idx="2">
                  <c:v>216963.52698</c:v>
                </c:pt>
                <c:pt idx="3">
                  <c:v>208113.84456</c:v>
                </c:pt>
                <c:pt idx="4">
                  <c:v>183702.03542999999</c:v>
                </c:pt>
                <c:pt idx="5">
                  <c:v>139627.1686</c:v>
                </c:pt>
                <c:pt idx="6">
                  <c:v>164268.66523000001</c:v>
                </c:pt>
                <c:pt idx="7">
                  <c:v>122819.55160999999</c:v>
                </c:pt>
                <c:pt idx="8">
                  <c:v>143585.96731000001</c:v>
                </c:pt>
                <c:pt idx="9">
                  <c:v>200088.88024</c:v>
                </c:pt>
                <c:pt idx="10">
                  <c:v>193596.29294000001</c:v>
                </c:pt>
                <c:pt idx="11">
                  <c:v>243722.51376999999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'2002_2026_AYLIK_IHR'!$C$14:$N$14</c:f>
              <c:numCache>
                <c:formatCode>#,##0</c:formatCode>
                <c:ptCount val="12"/>
                <c:pt idx="0">
                  <c:v>29911.214530000001</c:v>
                </c:pt>
                <c:pt idx="1">
                  <c:v>29498.17611</c:v>
                </c:pt>
                <c:pt idx="2">
                  <c:v>29257.854050000002</c:v>
                </c:pt>
                <c:pt idx="3">
                  <c:v>37413.188909999997</c:v>
                </c:pt>
                <c:pt idx="4">
                  <c:v>30612.138709999999</c:v>
                </c:pt>
                <c:pt idx="5">
                  <c:v>30825.522250000002</c:v>
                </c:pt>
                <c:pt idx="6">
                  <c:v>29187.201939999999</c:v>
                </c:pt>
                <c:pt idx="7">
                  <c:v>25265.379529999998</c:v>
                </c:pt>
                <c:pt idx="8">
                  <c:v>31656.886589999998</c:v>
                </c:pt>
                <c:pt idx="9">
                  <c:v>33911.19642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'2002_2026_AYLIK_IHR'!$A$15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36783.289069999999</c:v>
                </c:pt>
                <c:pt idx="4">
                  <c:v>46377.821250000001</c:v>
                </c:pt>
                <c:pt idx="5">
                  <c:v>38066.880599999997</c:v>
                </c:pt>
                <c:pt idx="6">
                  <c:v>46750.790130000001</c:v>
                </c:pt>
                <c:pt idx="7">
                  <c:v>32493.5124</c:v>
                </c:pt>
                <c:pt idx="8">
                  <c:v>35974.835639999998</c:v>
                </c:pt>
                <c:pt idx="9">
                  <c:v>35437.127119999997</c:v>
                </c:pt>
                <c:pt idx="10">
                  <c:v>35969.177909999999</c:v>
                </c:pt>
                <c:pt idx="11">
                  <c:v>42937.386059999997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'2002_2026_AYLIK_IHR'!$C$16:$N$16</c:f>
              <c:numCache>
                <c:formatCode>#,##0</c:formatCode>
                <c:ptCount val="12"/>
                <c:pt idx="0">
                  <c:v>63852.64428</c:v>
                </c:pt>
                <c:pt idx="1">
                  <c:v>80043.006789999999</c:v>
                </c:pt>
                <c:pt idx="2">
                  <c:v>63330.948299999996</c:v>
                </c:pt>
                <c:pt idx="3">
                  <c:v>81261.4185</c:v>
                </c:pt>
                <c:pt idx="4">
                  <c:v>92281.277159999998</c:v>
                </c:pt>
                <c:pt idx="5">
                  <c:v>125938.37767</c:v>
                </c:pt>
                <c:pt idx="6">
                  <c:v>110382.50756</c:v>
                </c:pt>
                <c:pt idx="7">
                  <c:v>123831.85361000001</c:v>
                </c:pt>
                <c:pt idx="8">
                  <c:v>186542.75237</c:v>
                </c:pt>
                <c:pt idx="9">
                  <c:v>130160.55886999999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'2002_2026_AYLIK_IHR'!$A$17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112281.46172000001</c:v>
                </c:pt>
                <c:pt idx="9">
                  <c:v>82093.361940000003</c:v>
                </c:pt>
                <c:pt idx="10">
                  <c:v>71462.505430000005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'2002_2026_AYLIK_IHR'!$C$18:$N$18</c:f>
              <c:numCache>
                <c:formatCode>#,##0</c:formatCode>
                <c:ptCount val="12"/>
                <c:pt idx="0">
                  <c:v>14882.81105</c:v>
                </c:pt>
                <c:pt idx="1">
                  <c:v>22093.15582</c:v>
                </c:pt>
                <c:pt idx="2">
                  <c:v>17676.32344</c:v>
                </c:pt>
                <c:pt idx="3">
                  <c:v>16503.75461</c:v>
                </c:pt>
                <c:pt idx="4">
                  <c:v>12804.47934</c:v>
                </c:pt>
                <c:pt idx="5">
                  <c:v>9540.3304100000005</c:v>
                </c:pt>
                <c:pt idx="6">
                  <c:v>9861.6022300000004</c:v>
                </c:pt>
                <c:pt idx="7">
                  <c:v>8241.6794599999994</c:v>
                </c:pt>
                <c:pt idx="8">
                  <c:v>9450.2408799999994</c:v>
                </c:pt>
                <c:pt idx="9">
                  <c:v>10574.231949999999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'2002_2026_AYLIK_IHR'!$A$19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19389.35729</c:v>
                </c:pt>
                <c:pt idx="2">
                  <c:v>18490.980469999999</c:v>
                </c:pt>
                <c:pt idx="3">
                  <c:v>14928.546259999999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10118.767959999999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'2002_2026_AYLIK_IHR'!$C$20:$N$20</c:f>
              <c:numCache>
                <c:formatCode>#,##0</c:formatCode>
                <c:ptCount val="12"/>
                <c:pt idx="0">
                  <c:v>363637.81890000001</c:v>
                </c:pt>
                <c:pt idx="1">
                  <c:v>304648.72132000001</c:v>
                </c:pt>
                <c:pt idx="2">
                  <c:v>290511.85636999999</c:v>
                </c:pt>
                <c:pt idx="3">
                  <c:v>320998.84349</c:v>
                </c:pt>
                <c:pt idx="4">
                  <c:v>291939.79129999998</c:v>
                </c:pt>
                <c:pt idx="5">
                  <c:v>331970.576</c:v>
                </c:pt>
                <c:pt idx="6">
                  <c:v>383544.39843</c:v>
                </c:pt>
                <c:pt idx="7">
                  <c:v>380332.18909</c:v>
                </c:pt>
                <c:pt idx="8">
                  <c:v>413812.38374000002</c:v>
                </c:pt>
                <c:pt idx="9">
                  <c:v>422354.65964000003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'2002_2026_AYLIK_IHR'!$A$21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275420.18845999998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335125.50468000001</c:v>
                </c:pt>
                <c:pt idx="5">
                  <c:v>313835.32322000002</c:v>
                </c:pt>
                <c:pt idx="6">
                  <c:v>370478.42333000002</c:v>
                </c:pt>
                <c:pt idx="7">
                  <c:v>337983.60911000002</c:v>
                </c:pt>
                <c:pt idx="8">
                  <c:v>346479.46185000002</c:v>
                </c:pt>
                <c:pt idx="9">
                  <c:v>381273.72097999998</c:v>
                </c:pt>
                <c:pt idx="10">
                  <c:v>362449.60379000002</c:v>
                </c:pt>
                <c:pt idx="11">
                  <c:v>443768.23950999998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'2002_2026_AYLIK_IHR'!$C$22:$N$22</c:f>
              <c:numCache>
                <c:formatCode>#,##0</c:formatCode>
                <c:ptCount val="12"/>
                <c:pt idx="0">
                  <c:v>561038.22751999996</c:v>
                </c:pt>
                <c:pt idx="1">
                  <c:v>597678.43428000004</c:v>
                </c:pt>
                <c:pt idx="2">
                  <c:v>598606.33988999994</c:v>
                </c:pt>
                <c:pt idx="3">
                  <c:v>702370.57596000005</c:v>
                </c:pt>
                <c:pt idx="4">
                  <c:v>590800.07363</c:v>
                </c:pt>
                <c:pt idx="5">
                  <c:v>691949.12146000005</c:v>
                </c:pt>
                <c:pt idx="6">
                  <c:v>728879.48085000005</c:v>
                </c:pt>
                <c:pt idx="7">
                  <c:v>646922.49939000001</c:v>
                </c:pt>
                <c:pt idx="8">
                  <c:v>679780.99881999998</c:v>
                </c:pt>
                <c:pt idx="9">
                  <c:v>670519.93490999995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'2002_2026_AYLIK_IHR'!$A$23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'2002_2026_AYLIK_IHR'!$C$23:$N$23</c:f>
              <c:numCache>
                <c:formatCode>#,##0</c:formatCode>
                <c:ptCount val="12"/>
                <c:pt idx="0">
                  <c:v>608338.18033</c:v>
                </c:pt>
                <c:pt idx="1">
                  <c:v>605483.61004000006</c:v>
                </c:pt>
                <c:pt idx="2">
                  <c:v>671769.15379000001</c:v>
                </c:pt>
                <c:pt idx="3">
                  <c:v>620662.91910000006</c:v>
                </c:pt>
                <c:pt idx="4">
                  <c:v>721974.99737999996</c:v>
                </c:pt>
                <c:pt idx="5">
                  <c:v>587460.75567999994</c:v>
                </c:pt>
                <c:pt idx="6">
                  <c:v>689774.56425000005</c:v>
                </c:pt>
                <c:pt idx="7">
                  <c:v>655540.83799999999</c:v>
                </c:pt>
                <c:pt idx="8">
                  <c:v>685365.90240000002</c:v>
                </c:pt>
                <c:pt idx="9">
                  <c:v>731383.77213000006</c:v>
                </c:pt>
                <c:pt idx="10">
                  <c:v>669670.81493999995</c:v>
                </c:pt>
                <c:pt idx="11">
                  <c:v>736377.22679999995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'2002_2026_AYLIK_IHR'!$C$26:$N$26</c:f>
              <c:numCache>
                <c:formatCode>#,##0</c:formatCode>
                <c:ptCount val="12"/>
                <c:pt idx="0">
                  <c:v>728255.50185999996</c:v>
                </c:pt>
                <c:pt idx="1">
                  <c:v>757362.76280999999</c:v>
                </c:pt>
                <c:pt idx="2">
                  <c:v>747397.30671999999</c:v>
                </c:pt>
                <c:pt idx="3">
                  <c:v>892601.87029999995</c:v>
                </c:pt>
                <c:pt idx="4">
                  <c:v>738327.51604999998</c:v>
                </c:pt>
                <c:pt idx="5">
                  <c:v>839744.90656999999</c:v>
                </c:pt>
                <c:pt idx="6">
                  <c:v>845036.17625999998</c:v>
                </c:pt>
                <c:pt idx="7">
                  <c:v>772452.17289000005</c:v>
                </c:pt>
                <c:pt idx="8">
                  <c:v>838610.47069999995</c:v>
                </c:pt>
                <c:pt idx="9">
                  <c:v>811007.98796000006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'2002_2026_AYLIK_IHR'!$A$27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'2002_2026_AYLIK_IHR'!$C$27:$N$27</c:f>
              <c:numCache>
                <c:formatCode>#,##0</c:formatCode>
                <c:ptCount val="12"/>
                <c:pt idx="0">
                  <c:v>825083.22290000005</c:v>
                </c:pt>
                <c:pt idx="1">
                  <c:v>755757.46718000004</c:v>
                </c:pt>
                <c:pt idx="2">
                  <c:v>838000.01610000001</c:v>
                </c:pt>
                <c:pt idx="3">
                  <c:v>769934.75791000004</c:v>
                </c:pt>
                <c:pt idx="4">
                  <c:v>852159.27567</c:v>
                </c:pt>
                <c:pt idx="5">
                  <c:v>691162.70837000001</c:v>
                </c:pt>
                <c:pt idx="6">
                  <c:v>776101.03073999996</c:v>
                </c:pt>
                <c:pt idx="7">
                  <c:v>748830.01749</c:v>
                </c:pt>
                <c:pt idx="8">
                  <c:v>785821.57369999995</c:v>
                </c:pt>
                <c:pt idx="9">
                  <c:v>838978.86069</c:v>
                </c:pt>
                <c:pt idx="10">
                  <c:v>740928.14092000003</c:v>
                </c:pt>
                <c:pt idx="11">
                  <c:v>780949.20126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'2002_2026_AYLIK_IHR'!$C$28:$N$28</c:f>
              <c:numCache>
                <c:formatCode>#,##0</c:formatCode>
                <c:ptCount val="12"/>
                <c:pt idx="0">
                  <c:v>106233.66898</c:v>
                </c:pt>
                <c:pt idx="1">
                  <c:v>126719.0441</c:v>
                </c:pt>
                <c:pt idx="2">
                  <c:v>112877.29525</c:v>
                </c:pt>
                <c:pt idx="3">
                  <c:v>122777.62338</c:v>
                </c:pt>
                <c:pt idx="4">
                  <c:v>103887.18519</c:v>
                </c:pt>
                <c:pt idx="5">
                  <c:v>109417.72500000001</c:v>
                </c:pt>
                <c:pt idx="6">
                  <c:v>148272.25554000001</c:v>
                </c:pt>
                <c:pt idx="7">
                  <c:v>139926.40781999999</c:v>
                </c:pt>
                <c:pt idx="8">
                  <c:v>134231.73907000001</c:v>
                </c:pt>
                <c:pt idx="9">
                  <c:v>118818.13079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'2002_2026_AYLIK_IHR'!$A$29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'2002_2026_AYLIK_IHR'!$C$29:$N$29</c:f>
              <c:numCache>
                <c:formatCode>#,##0</c:formatCode>
                <c:ptCount val="12"/>
                <c:pt idx="0">
                  <c:v>126177.40327</c:v>
                </c:pt>
                <c:pt idx="1">
                  <c:v>132248.76302000001</c:v>
                </c:pt>
                <c:pt idx="2">
                  <c:v>140687.86421999999</c:v>
                </c:pt>
                <c:pt idx="3">
                  <c:v>102624.87883</c:v>
                </c:pt>
                <c:pt idx="4">
                  <c:v>124003.21921</c:v>
                </c:pt>
                <c:pt idx="5">
                  <c:v>90353.700200000007</c:v>
                </c:pt>
                <c:pt idx="6">
                  <c:v>132121.80369</c:v>
                </c:pt>
                <c:pt idx="7">
                  <c:v>137122.41628999999</c:v>
                </c:pt>
                <c:pt idx="8">
                  <c:v>128454.37127</c:v>
                </c:pt>
                <c:pt idx="9">
                  <c:v>129118.95488999999</c:v>
                </c:pt>
                <c:pt idx="10">
                  <c:v>100339.45491</c:v>
                </c:pt>
                <c:pt idx="11">
                  <c:v>101065.11186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'2002_2026_AYLIK_IHR'!$C$30:$N$30</c:f>
              <c:numCache>
                <c:formatCode>#,##0</c:formatCode>
                <c:ptCount val="12"/>
                <c:pt idx="0">
                  <c:v>206143.90758999999</c:v>
                </c:pt>
                <c:pt idx="1">
                  <c:v>220793.32277999999</c:v>
                </c:pt>
                <c:pt idx="2">
                  <c:v>207027.96606000001</c:v>
                </c:pt>
                <c:pt idx="3">
                  <c:v>237325.63401000001</c:v>
                </c:pt>
                <c:pt idx="4">
                  <c:v>181516.99307</c:v>
                </c:pt>
                <c:pt idx="5">
                  <c:v>204556.74994000001</c:v>
                </c:pt>
                <c:pt idx="6">
                  <c:v>234505.29121</c:v>
                </c:pt>
                <c:pt idx="7">
                  <c:v>245961.71242</c:v>
                </c:pt>
                <c:pt idx="8">
                  <c:v>279083.23677000002</c:v>
                </c:pt>
                <c:pt idx="9">
                  <c:v>281724.37964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'2002_2026_AYLIK_IHR'!$A$31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227605.85868999999</c:v>
                </c:pt>
                <c:pt idx="2">
                  <c:v>234220.14382999999</c:v>
                </c:pt>
                <c:pt idx="3">
                  <c:v>199115.23173</c:v>
                </c:pt>
                <c:pt idx="4">
                  <c:v>233946.09124000001</c:v>
                </c:pt>
                <c:pt idx="5">
                  <c:v>165379.25289999999</c:v>
                </c:pt>
                <c:pt idx="6">
                  <c:v>230952.04178</c:v>
                </c:pt>
                <c:pt idx="7">
                  <c:v>231825.86559999999</c:v>
                </c:pt>
                <c:pt idx="8">
                  <c:v>263391.04424000002</c:v>
                </c:pt>
                <c:pt idx="9">
                  <c:v>286242.44043999998</c:v>
                </c:pt>
                <c:pt idx="10">
                  <c:v>250763.22893000001</c:v>
                </c:pt>
                <c:pt idx="11">
                  <c:v>284848.55349000002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'2002_2026_AYLIK_IHR'!$C$32:$N$32</c:f>
              <c:numCache>
                <c:formatCode>#,##0</c:formatCode>
                <c:ptCount val="12"/>
                <c:pt idx="0">
                  <c:v>2316328.02966</c:v>
                </c:pt>
                <c:pt idx="1">
                  <c:v>2394564.4867799999</c:v>
                </c:pt>
                <c:pt idx="2">
                  <c:v>3053248.8820000002</c:v>
                </c:pt>
                <c:pt idx="3">
                  <c:v>3097102.7058999999</c:v>
                </c:pt>
                <c:pt idx="4">
                  <c:v>2926345.1320199999</c:v>
                </c:pt>
                <c:pt idx="5">
                  <c:v>3277840.7054499998</c:v>
                </c:pt>
                <c:pt idx="6">
                  <c:v>3054040.06116</c:v>
                </c:pt>
                <c:pt idx="7">
                  <c:v>2640625.2249599998</c:v>
                </c:pt>
                <c:pt idx="8">
                  <c:v>3070924.9048299999</c:v>
                </c:pt>
                <c:pt idx="9">
                  <c:v>3013924.8226800002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'2002_2026_AYLIK_IHR'!$A$33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'2002_2026_AYLIK_IHR'!$C$33:$N$33</c:f>
              <c:numCache>
                <c:formatCode>#,##0</c:formatCode>
                <c:ptCount val="12"/>
                <c:pt idx="0">
                  <c:v>2550824.1728699999</c:v>
                </c:pt>
                <c:pt idx="1">
                  <c:v>2485551.5431400002</c:v>
                </c:pt>
                <c:pt idx="2">
                  <c:v>2724519.4715900002</c:v>
                </c:pt>
                <c:pt idx="3">
                  <c:v>2611345.6274600001</c:v>
                </c:pt>
                <c:pt idx="4">
                  <c:v>2786758.4525299999</c:v>
                </c:pt>
                <c:pt idx="5">
                  <c:v>2594381.33959</c:v>
                </c:pt>
                <c:pt idx="6">
                  <c:v>3424421.0010299999</c:v>
                </c:pt>
                <c:pt idx="7">
                  <c:v>2609021.9683500002</c:v>
                </c:pt>
                <c:pt idx="8">
                  <c:v>2454619.4548300002</c:v>
                </c:pt>
                <c:pt idx="9">
                  <c:v>2650682.4273799998</c:v>
                </c:pt>
                <c:pt idx="10">
                  <c:v>2349817.2931300001</c:v>
                </c:pt>
                <c:pt idx="11">
                  <c:v>2601175.5087000001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'2002_2026_AYLIK_IHR'!$C$42:$N$42</c:f>
              <c:numCache>
                <c:formatCode>#,##0</c:formatCode>
                <c:ptCount val="12"/>
                <c:pt idx="0">
                  <c:v>811832.75535999995</c:v>
                </c:pt>
                <c:pt idx="1">
                  <c:v>879702.48929000006</c:v>
                </c:pt>
                <c:pt idx="2">
                  <c:v>885120.72034</c:v>
                </c:pt>
                <c:pt idx="3">
                  <c:v>1024344.54198</c:v>
                </c:pt>
                <c:pt idx="4">
                  <c:v>834279.97993000003</c:v>
                </c:pt>
                <c:pt idx="5">
                  <c:v>917045.07788999996</c:v>
                </c:pt>
                <c:pt idx="6">
                  <c:v>1024433.5221600001</c:v>
                </c:pt>
                <c:pt idx="7">
                  <c:v>896915.12208999996</c:v>
                </c:pt>
                <c:pt idx="8">
                  <c:v>953656.46915000002</c:v>
                </c:pt>
                <c:pt idx="9">
                  <c:v>954534.87621000002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'2002_2026_AYLIK_IHR'!$A$43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'2002_2026_AYLIK_IHR'!$C$43:$N$43</c:f>
              <c:numCache>
                <c:formatCode>#,##0</c:formatCode>
                <c:ptCount val="12"/>
                <c:pt idx="0">
                  <c:v>790347.89304</c:v>
                </c:pt>
                <c:pt idx="1">
                  <c:v>807779.57163999998</c:v>
                </c:pt>
                <c:pt idx="2">
                  <c:v>915049.38811000006</c:v>
                </c:pt>
                <c:pt idx="3">
                  <c:v>853185.46047000005</c:v>
                </c:pt>
                <c:pt idx="4">
                  <c:v>1006360.7253</c:v>
                </c:pt>
                <c:pt idx="5">
                  <c:v>797324.16085999995</c:v>
                </c:pt>
                <c:pt idx="6">
                  <c:v>984969.03260999999</c:v>
                </c:pt>
                <c:pt idx="7">
                  <c:v>962214.94533000002</c:v>
                </c:pt>
                <c:pt idx="8">
                  <c:v>940602.60286999994</c:v>
                </c:pt>
                <c:pt idx="9">
                  <c:v>1066912.67787</c:v>
                </c:pt>
                <c:pt idx="10">
                  <c:v>979382.72557000001</c:v>
                </c:pt>
                <c:pt idx="11">
                  <c:v>1149240.5111100001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'2002_2026_AYLIK_IHR'!$C$36:$N$36</c:f>
              <c:numCache>
                <c:formatCode>#,##0</c:formatCode>
                <c:ptCount val="12"/>
                <c:pt idx="0">
                  <c:v>3058952.94985</c:v>
                </c:pt>
                <c:pt idx="1">
                  <c:v>3540040.6582200001</c:v>
                </c:pt>
                <c:pt idx="2">
                  <c:v>3288322.7967300001</c:v>
                </c:pt>
                <c:pt idx="3">
                  <c:v>3852852.6671799999</c:v>
                </c:pt>
                <c:pt idx="4">
                  <c:v>3258720.2885400001</c:v>
                </c:pt>
                <c:pt idx="5">
                  <c:v>3835032.52153</c:v>
                </c:pt>
                <c:pt idx="6">
                  <c:v>3583449.8323900001</c:v>
                </c:pt>
                <c:pt idx="7">
                  <c:v>2787309.03284</c:v>
                </c:pt>
                <c:pt idx="8">
                  <c:v>3937333.8980899998</c:v>
                </c:pt>
                <c:pt idx="9">
                  <c:v>4032435.1768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'2002_2026_AYLIK_IHR'!$A$37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'2002_2026_AYLIK_IHR'!$C$37:$N$37</c:f>
              <c:numCache>
                <c:formatCode>#,##0</c:formatCode>
                <c:ptCount val="12"/>
                <c:pt idx="0">
                  <c:v>2996338.5348499999</c:v>
                </c:pt>
                <c:pt idx="1">
                  <c:v>2976587.3773599998</c:v>
                </c:pt>
                <c:pt idx="2">
                  <c:v>3514214.6466799998</c:v>
                </c:pt>
                <c:pt idx="3">
                  <c:v>3141750.1283800001</c:v>
                </c:pt>
                <c:pt idx="4">
                  <c:v>3942310.3087300002</c:v>
                </c:pt>
                <c:pt idx="5">
                  <c:v>3405075.86081</c:v>
                </c:pt>
                <c:pt idx="6">
                  <c:v>3834683.7562500001</c:v>
                </c:pt>
                <c:pt idx="7">
                  <c:v>2729839.3446900002</c:v>
                </c:pt>
                <c:pt idx="8">
                  <c:v>3657351.8028799999</c:v>
                </c:pt>
                <c:pt idx="9">
                  <c:v>3809159.2869099998</c:v>
                </c:pt>
                <c:pt idx="10">
                  <c:v>3749702.77575</c:v>
                </c:pt>
                <c:pt idx="11">
                  <c:v>3759525.3384099999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'2002_2026_AYLIK_IHR'!$C$40:$N$40</c:f>
              <c:numCache>
                <c:formatCode>#,##0</c:formatCode>
                <c:ptCount val="12"/>
                <c:pt idx="0">
                  <c:v>1340470.5407100001</c:v>
                </c:pt>
                <c:pt idx="1">
                  <c:v>1407001.5492</c:v>
                </c:pt>
                <c:pt idx="2">
                  <c:v>1475047.9025600001</c:v>
                </c:pt>
                <c:pt idx="3">
                  <c:v>1762113.07299</c:v>
                </c:pt>
                <c:pt idx="4">
                  <c:v>1479746.48762</c:v>
                </c:pt>
                <c:pt idx="5">
                  <c:v>1661626.50092</c:v>
                </c:pt>
                <c:pt idx="6">
                  <c:v>1799895.54128</c:v>
                </c:pt>
                <c:pt idx="7">
                  <c:v>1723163.6664700001</c:v>
                </c:pt>
                <c:pt idx="8">
                  <c:v>2057408.4545499999</c:v>
                </c:pt>
                <c:pt idx="9">
                  <c:v>1929862.38879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'2002_2026_AYLIK_IHR'!$A$41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'2002_2026_AYLIK_IHR'!$C$41:$N$41</c:f>
              <c:numCache>
                <c:formatCode>#,##0</c:formatCode>
                <c:ptCount val="12"/>
                <c:pt idx="0">
                  <c:v>1223508.16524</c:v>
                </c:pt>
                <c:pt idx="1">
                  <c:v>1292779.48771</c:v>
                </c:pt>
                <c:pt idx="2">
                  <c:v>1477399.7265999999</c:v>
                </c:pt>
                <c:pt idx="3">
                  <c:v>1378795.5105399999</c:v>
                </c:pt>
                <c:pt idx="4">
                  <c:v>1672808.68411</c:v>
                </c:pt>
                <c:pt idx="5">
                  <c:v>1274531.3926899999</c:v>
                </c:pt>
                <c:pt idx="6">
                  <c:v>1563386.64417</c:v>
                </c:pt>
                <c:pt idx="7">
                  <c:v>1488938.8218799999</c:v>
                </c:pt>
                <c:pt idx="8">
                  <c:v>1507297.37105</c:v>
                </c:pt>
                <c:pt idx="9">
                  <c:v>1640848.5190300001</c:v>
                </c:pt>
                <c:pt idx="10">
                  <c:v>1476657.8048</c:v>
                </c:pt>
                <c:pt idx="11">
                  <c:v>1726380.0941300001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'2002_2026_AYLIK_IHR'!$C$34:$N$34</c:f>
              <c:numCache>
                <c:formatCode>#,##0</c:formatCode>
                <c:ptCount val="12"/>
                <c:pt idx="0">
                  <c:v>1337258.4987699999</c:v>
                </c:pt>
                <c:pt idx="1">
                  <c:v>1323450.3173799999</c:v>
                </c:pt>
                <c:pt idx="2">
                  <c:v>1207540.52926</c:v>
                </c:pt>
                <c:pt idx="3">
                  <c:v>1445221.6777900001</c:v>
                </c:pt>
                <c:pt idx="4">
                  <c:v>1283534.3574600001</c:v>
                </c:pt>
                <c:pt idx="5">
                  <c:v>1371645.4952100001</c:v>
                </c:pt>
                <c:pt idx="6">
                  <c:v>1579887.63017</c:v>
                </c:pt>
                <c:pt idx="7">
                  <c:v>1410537.1224100001</c:v>
                </c:pt>
                <c:pt idx="8">
                  <c:v>1403782.7588899999</c:v>
                </c:pt>
                <c:pt idx="9">
                  <c:v>1296330.21795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'2002_2026_AYLIK_IHR'!$A$35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'2002_2026_AYLIK_IHR'!$C$35:$N$35</c:f>
              <c:numCache>
                <c:formatCode>#,##0</c:formatCode>
                <c:ptCount val="12"/>
                <c:pt idx="0">
                  <c:v>1409229.78523</c:v>
                </c:pt>
                <c:pt idx="1">
                  <c:v>1354606.0381</c:v>
                </c:pt>
                <c:pt idx="2">
                  <c:v>1413608.73495</c:v>
                </c:pt>
                <c:pt idx="3">
                  <c:v>1225036.4140300001</c:v>
                </c:pt>
                <c:pt idx="4">
                  <c:v>1514368.5955699999</c:v>
                </c:pt>
                <c:pt idx="5">
                  <c:v>1195468.14295</c:v>
                </c:pt>
                <c:pt idx="6">
                  <c:v>1580678.3315300001</c:v>
                </c:pt>
                <c:pt idx="7">
                  <c:v>1519171.4793</c:v>
                </c:pt>
                <c:pt idx="8">
                  <c:v>1485180.3766000001</c:v>
                </c:pt>
                <c:pt idx="9">
                  <c:v>1508490.2202399999</c:v>
                </c:pt>
                <c:pt idx="10">
                  <c:v>1284934.56217</c:v>
                </c:pt>
                <c:pt idx="11">
                  <c:v>1268961.65494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'2002_2026_AYLIK_IHR'!$C$44:$N$44</c:f>
              <c:numCache>
                <c:formatCode>#,##0</c:formatCode>
                <c:ptCount val="12"/>
                <c:pt idx="0">
                  <c:v>1072805.19355</c:v>
                </c:pt>
                <c:pt idx="1">
                  <c:v>1096774.89023</c:v>
                </c:pt>
                <c:pt idx="2">
                  <c:v>1133683.4249199999</c:v>
                </c:pt>
                <c:pt idx="3">
                  <c:v>1360297.6221700001</c:v>
                </c:pt>
                <c:pt idx="4">
                  <c:v>1175635.1940599999</c:v>
                </c:pt>
                <c:pt idx="5">
                  <c:v>1360930.7562800001</c:v>
                </c:pt>
                <c:pt idx="6">
                  <c:v>1403801.3984099999</c:v>
                </c:pt>
                <c:pt idx="7">
                  <c:v>1309027.0849299999</c:v>
                </c:pt>
                <c:pt idx="8">
                  <c:v>1318516.52266</c:v>
                </c:pt>
                <c:pt idx="9">
                  <c:v>1324090.3751399999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'2002_2026_AYLIK_IHR'!$A$45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'2002_2026_AYLIK_IHR'!$C$45:$N$45</c:f>
              <c:numCache>
                <c:formatCode>#,##0</c:formatCode>
                <c:ptCount val="12"/>
                <c:pt idx="0">
                  <c:v>1010378.18805</c:v>
                </c:pt>
                <c:pt idx="1">
                  <c:v>1020096.07492</c:v>
                </c:pt>
                <c:pt idx="2">
                  <c:v>1135102.4029600001</c:v>
                </c:pt>
                <c:pt idx="3">
                  <c:v>1080114.7352199999</c:v>
                </c:pt>
                <c:pt idx="4">
                  <c:v>1234346.99863</c:v>
                </c:pt>
                <c:pt idx="5">
                  <c:v>967548.41740000003</c:v>
                </c:pt>
                <c:pt idx="6">
                  <c:v>1186760.70609</c:v>
                </c:pt>
                <c:pt idx="7">
                  <c:v>1098428.0326</c:v>
                </c:pt>
                <c:pt idx="8">
                  <c:v>1130663.3617799999</c:v>
                </c:pt>
                <c:pt idx="9">
                  <c:v>1219311.4793700001</c:v>
                </c:pt>
                <c:pt idx="10">
                  <c:v>1048082.25936</c:v>
                </c:pt>
                <c:pt idx="11">
                  <c:v>1107577.1993400001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'2002_2026_AYLIK_IHR'!$C$48:$N$48</c:f>
              <c:numCache>
                <c:formatCode>#,##0</c:formatCode>
                <c:ptCount val="12"/>
                <c:pt idx="0">
                  <c:v>316660.93492999999</c:v>
                </c:pt>
                <c:pt idx="1">
                  <c:v>330840.40227999998</c:v>
                </c:pt>
                <c:pt idx="2">
                  <c:v>375885.64009</c:v>
                </c:pt>
                <c:pt idx="3">
                  <c:v>422433.75409</c:v>
                </c:pt>
                <c:pt idx="4">
                  <c:v>359372.01011999999</c:v>
                </c:pt>
                <c:pt idx="5">
                  <c:v>418362.38844000001</c:v>
                </c:pt>
                <c:pt idx="6">
                  <c:v>422938.97381</c:v>
                </c:pt>
                <c:pt idx="7">
                  <c:v>375240.26423999999</c:v>
                </c:pt>
                <c:pt idx="8">
                  <c:v>375058.02095999999</c:v>
                </c:pt>
                <c:pt idx="9">
                  <c:v>390090.81875999999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'2002_2026_AYLIK_IHR'!$A$49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'2002_2026_AYLIK_IHR'!$C$49:$N$49</c:f>
              <c:numCache>
                <c:formatCode>#,##0</c:formatCode>
                <c:ptCount val="12"/>
                <c:pt idx="0">
                  <c:v>317167.46931000001</c:v>
                </c:pt>
                <c:pt idx="1">
                  <c:v>320191.06179000001</c:v>
                </c:pt>
                <c:pt idx="2">
                  <c:v>375147.76507999998</c:v>
                </c:pt>
                <c:pt idx="3">
                  <c:v>387268.29476000002</c:v>
                </c:pt>
                <c:pt idx="4">
                  <c:v>413257.34639000002</c:v>
                </c:pt>
                <c:pt idx="5">
                  <c:v>365425.93476999999</c:v>
                </c:pt>
                <c:pt idx="6">
                  <c:v>427228.41396999999</c:v>
                </c:pt>
                <c:pt idx="7">
                  <c:v>363877.64711000002</c:v>
                </c:pt>
                <c:pt idx="8">
                  <c:v>381323.38640000002</c:v>
                </c:pt>
                <c:pt idx="9">
                  <c:v>402911.5589</c:v>
                </c:pt>
                <c:pt idx="10">
                  <c:v>359533.14249</c:v>
                </c:pt>
                <c:pt idx="11">
                  <c:v>385065.55643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'2002_2026_AYLIK_IHR'!$C$50:$N$50</c:f>
              <c:numCache>
                <c:formatCode>#,##0</c:formatCode>
                <c:ptCount val="12"/>
                <c:pt idx="0">
                  <c:v>483534.05553000001</c:v>
                </c:pt>
                <c:pt idx="1">
                  <c:v>569602.73571000004</c:v>
                </c:pt>
                <c:pt idx="2">
                  <c:v>361179.01319999999</c:v>
                </c:pt>
                <c:pt idx="3">
                  <c:v>606000.68354</c:v>
                </c:pt>
                <c:pt idx="4">
                  <c:v>443040.43479999999</c:v>
                </c:pt>
                <c:pt idx="5">
                  <c:v>459473.75089000002</c:v>
                </c:pt>
                <c:pt idx="6">
                  <c:v>801882.47973999998</c:v>
                </c:pt>
                <c:pt idx="7">
                  <c:v>1635907.05641</c:v>
                </c:pt>
                <c:pt idx="8">
                  <c:v>1511752.8943099999</c:v>
                </c:pt>
                <c:pt idx="9">
                  <c:v>760800.45869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'2002_2026_AYLIK_IHR'!$A$51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'2002_2026_AYLIK_IHR'!$C$51:$N$51</c:f>
              <c:numCache>
                <c:formatCode>#,##0</c:formatCode>
                <c:ptCount val="12"/>
                <c:pt idx="0">
                  <c:v>1162372.3931700001</c:v>
                </c:pt>
                <c:pt idx="1">
                  <c:v>877774.99656</c:v>
                </c:pt>
                <c:pt idx="2">
                  <c:v>565444.90824000002</c:v>
                </c:pt>
                <c:pt idx="3">
                  <c:v>503102.17442</c:v>
                </c:pt>
                <c:pt idx="4">
                  <c:v>853218.94573000004</c:v>
                </c:pt>
                <c:pt idx="5">
                  <c:v>379313.89912999998</c:v>
                </c:pt>
                <c:pt idx="6">
                  <c:v>756173.57637999998</c:v>
                </c:pt>
                <c:pt idx="7">
                  <c:v>596255.93999999994</c:v>
                </c:pt>
                <c:pt idx="8">
                  <c:v>498420.43046</c:v>
                </c:pt>
                <c:pt idx="9">
                  <c:v>568425.10135000001</c:v>
                </c:pt>
                <c:pt idx="10">
                  <c:v>614831.46712000004</c:v>
                </c:pt>
                <c:pt idx="11">
                  <c:v>553325.49401000002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'2002_2026_AYLIK_IHR'!#REF!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'2002_2026_AYLIK_IHR'!$C$46:$N$46</c:f>
              <c:numCache>
                <c:formatCode>#,##0</c:formatCode>
                <c:ptCount val="12"/>
                <c:pt idx="0">
                  <c:v>1079003.2109999999</c:v>
                </c:pt>
                <c:pt idx="1">
                  <c:v>1174738.97092</c:v>
                </c:pt>
                <c:pt idx="2">
                  <c:v>1528979.5354800001</c:v>
                </c:pt>
                <c:pt idx="3">
                  <c:v>1419960.24076</c:v>
                </c:pt>
                <c:pt idx="4">
                  <c:v>1418099.0339899999</c:v>
                </c:pt>
                <c:pt idx="5">
                  <c:v>1738880.96288</c:v>
                </c:pt>
                <c:pt idx="6">
                  <c:v>1371639.55913</c:v>
                </c:pt>
                <c:pt idx="7">
                  <c:v>1520952.6289599999</c:v>
                </c:pt>
                <c:pt idx="8">
                  <c:v>1476529.07207</c:v>
                </c:pt>
                <c:pt idx="9">
                  <c:v>1352621.8566000001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'2002_2026_AYLIK_IHR'!$A$47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'2002_2026_AYLIK_IHR'!$C$47:$N$47</c:f>
              <c:numCache>
                <c:formatCode>#,##0</c:formatCode>
                <c:ptCount val="12"/>
                <c:pt idx="0">
                  <c:v>1245833.6785500001</c:v>
                </c:pt>
                <c:pt idx="1">
                  <c:v>1233276.82064</c:v>
                </c:pt>
                <c:pt idx="2">
                  <c:v>1539795.1805400001</c:v>
                </c:pt>
                <c:pt idx="3">
                  <c:v>1300330.56874</c:v>
                </c:pt>
                <c:pt idx="4">
                  <c:v>1496070.90475</c:v>
                </c:pt>
                <c:pt idx="5">
                  <c:v>1430237.7448700001</c:v>
                </c:pt>
                <c:pt idx="6">
                  <c:v>1351623.13726</c:v>
                </c:pt>
                <c:pt idx="7">
                  <c:v>1364685.8837299999</c:v>
                </c:pt>
                <c:pt idx="8">
                  <c:v>1478955.1970299999</c:v>
                </c:pt>
                <c:pt idx="9">
                  <c:v>1286962.82278</c:v>
                </c:pt>
                <c:pt idx="10">
                  <c:v>1313238.46903</c:v>
                </c:pt>
                <c:pt idx="11">
                  <c:v>1491240.33928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'2002_2026_AYLIK_IHR'!$C$58:$N$58</c:f>
              <c:numCache>
                <c:formatCode>#,##0</c:formatCode>
                <c:ptCount val="12"/>
                <c:pt idx="0">
                  <c:v>518889.23355</c:v>
                </c:pt>
                <c:pt idx="1">
                  <c:v>473999.48024</c:v>
                </c:pt>
                <c:pt idx="2">
                  <c:v>571415.61643000005</c:v>
                </c:pt>
                <c:pt idx="3">
                  <c:v>675602.17553999997</c:v>
                </c:pt>
                <c:pt idx="4">
                  <c:v>501503.76386000001</c:v>
                </c:pt>
                <c:pt idx="5">
                  <c:v>692870.26870999997</c:v>
                </c:pt>
                <c:pt idx="6">
                  <c:v>644276.27971000003</c:v>
                </c:pt>
                <c:pt idx="7">
                  <c:v>649810.39477000001</c:v>
                </c:pt>
                <c:pt idx="8">
                  <c:v>682424.65001999994</c:v>
                </c:pt>
                <c:pt idx="9">
                  <c:v>688042.73155999999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'2002_2026_AYLIK_IHR'!$A$59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531011.77844000002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583303.73604999995</c:v>
                </c:pt>
                <c:pt idx="10">
                  <c:v>531833.66960999998</c:v>
                </c:pt>
                <c:pt idx="11">
                  <c:v>588490.74728999997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'2002_2026_AYLIK_IHR'!$C$38:$N$38</c:f>
              <c:numCache>
                <c:formatCode>#,##0</c:formatCode>
                <c:ptCount val="12"/>
                <c:pt idx="0">
                  <c:v>166912.11350000001</c:v>
                </c:pt>
                <c:pt idx="1">
                  <c:v>165265.07235999999</c:v>
                </c:pt>
                <c:pt idx="2">
                  <c:v>235413.85431</c:v>
                </c:pt>
                <c:pt idx="3">
                  <c:v>353492.78448999999</c:v>
                </c:pt>
                <c:pt idx="4">
                  <c:v>349619.62503</c:v>
                </c:pt>
                <c:pt idx="5">
                  <c:v>279412.78463000001</c:v>
                </c:pt>
                <c:pt idx="6">
                  <c:v>166187.64898999999</c:v>
                </c:pt>
                <c:pt idx="7">
                  <c:v>100453.35027</c:v>
                </c:pt>
                <c:pt idx="8">
                  <c:v>181434.49786999999</c:v>
                </c:pt>
                <c:pt idx="9">
                  <c:v>233085.51430000001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'2002_2026_AYLIK_IHR'!$A$39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262568.56161999999</c:v>
                </c:pt>
                <c:pt idx="7">
                  <c:v>81743.420469999997</c:v>
                </c:pt>
                <c:pt idx="8">
                  <c:v>230420.19359000001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291218.44558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'2002_2026_AYLIK_IHR'!$C$52:$N$52</c:f>
              <c:numCache>
                <c:formatCode>#,##0</c:formatCode>
                <c:ptCount val="12"/>
                <c:pt idx="0">
                  <c:v>549277.72715000005</c:v>
                </c:pt>
                <c:pt idx="1">
                  <c:v>552693.87869000004</c:v>
                </c:pt>
                <c:pt idx="2">
                  <c:v>798572.05990999995</c:v>
                </c:pt>
                <c:pt idx="3">
                  <c:v>962304.36912000005</c:v>
                </c:pt>
                <c:pt idx="4">
                  <c:v>992053.48852999997</c:v>
                </c:pt>
                <c:pt idx="5">
                  <c:v>802534.33455000003</c:v>
                </c:pt>
                <c:pt idx="6">
                  <c:v>1112119.3086300001</c:v>
                </c:pt>
                <c:pt idx="7">
                  <c:v>506344.23813999997</c:v>
                </c:pt>
                <c:pt idx="8">
                  <c:v>634117.66859000002</c:v>
                </c:pt>
                <c:pt idx="9">
                  <c:v>1140025.5587599999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'2002_2026_AYLIK_IHR'!$A$53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'2002_2026_AYLIK_IHR'!$C$53:$N$53</c:f>
              <c:numCache>
                <c:formatCode>#,##0</c:formatCode>
                <c:ptCount val="12"/>
                <c:pt idx="0">
                  <c:v>385075.39113</c:v>
                </c:pt>
                <c:pt idx="1">
                  <c:v>435214.94345999998</c:v>
                </c:pt>
                <c:pt idx="2">
                  <c:v>883919.51272999996</c:v>
                </c:pt>
                <c:pt idx="3">
                  <c:v>538166.54835000006</c:v>
                </c:pt>
                <c:pt idx="4">
                  <c:v>740970.17247999995</c:v>
                </c:pt>
                <c:pt idx="5">
                  <c:v>606555.33307000005</c:v>
                </c:pt>
                <c:pt idx="6">
                  <c:v>975496.89124999999</c:v>
                </c:pt>
                <c:pt idx="7">
                  <c:v>833838.45190999995</c:v>
                </c:pt>
                <c:pt idx="8">
                  <c:v>572800.85259000002</c:v>
                </c:pt>
                <c:pt idx="9">
                  <c:v>707493.65618000005</c:v>
                </c:pt>
                <c:pt idx="10">
                  <c:v>746154.93367000006</c:v>
                </c:pt>
                <c:pt idx="11">
                  <c:v>2561194.33458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'2002_2026_AYLIK_IHR'!$C$54:$N$54</c:f>
              <c:numCache>
                <c:formatCode>#,##0</c:formatCode>
                <c:ptCount val="12"/>
                <c:pt idx="0">
                  <c:v>534417.16494000005</c:v>
                </c:pt>
                <c:pt idx="1">
                  <c:v>609917.37014999997</c:v>
                </c:pt>
                <c:pt idx="2">
                  <c:v>580886.76636999997</c:v>
                </c:pt>
                <c:pt idx="3">
                  <c:v>675805.62847999996</c:v>
                </c:pt>
                <c:pt idx="4">
                  <c:v>550199.21002</c:v>
                </c:pt>
                <c:pt idx="5">
                  <c:v>638212.76072000002</c:v>
                </c:pt>
                <c:pt idx="6">
                  <c:v>696417.92859999998</c:v>
                </c:pt>
                <c:pt idx="7">
                  <c:v>572420.49124</c:v>
                </c:pt>
                <c:pt idx="8">
                  <c:v>629311.05322999996</c:v>
                </c:pt>
                <c:pt idx="9">
                  <c:v>659274.19230999995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'2002_2026_AYLIK_IHR'!$A$55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'2002_2026_AYLIK_IHR'!$C$55:$N$55</c:f>
              <c:numCache>
                <c:formatCode>#,##0</c:formatCode>
                <c:ptCount val="12"/>
                <c:pt idx="0">
                  <c:v>588849.93016999995</c:v>
                </c:pt>
                <c:pt idx="1">
                  <c:v>590510.17238</c:v>
                </c:pt>
                <c:pt idx="2">
                  <c:v>637521.17429999996</c:v>
                </c:pt>
                <c:pt idx="3">
                  <c:v>609011.31160000002</c:v>
                </c:pt>
                <c:pt idx="4">
                  <c:v>656981.53186999995</c:v>
                </c:pt>
                <c:pt idx="5">
                  <c:v>531511.53674000001</c:v>
                </c:pt>
                <c:pt idx="6">
                  <c:v>656360.27792000002</c:v>
                </c:pt>
                <c:pt idx="7">
                  <c:v>569188.22363999998</c:v>
                </c:pt>
                <c:pt idx="8">
                  <c:v>605562.82284000004</c:v>
                </c:pt>
                <c:pt idx="9">
                  <c:v>665832.62121000001</c:v>
                </c:pt>
                <c:pt idx="10">
                  <c:v>612666.39133000001</c:v>
                </c:pt>
                <c:pt idx="11">
                  <c:v>661571.82114000001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3459162</xdr:colOff>
      <xdr:row>3</xdr:row>
      <xdr:rowOff>125412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122237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K3" sqref="K3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87" t="s">
        <v>116</v>
      </c>
      <c r="C1" s="87"/>
      <c r="D1" s="87"/>
      <c r="E1" s="87"/>
      <c r="F1" s="87"/>
      <c r="G1" s="87"/>
      <c r="H1" s="87"/>
      <c r="I1" s="87"/>
      <c r="J1" s="87"/>
      <c r="K1" s="44"/>
      <c r="L1" s="44"/>
      <c r="M1" s="44"/>
    </row>
    <row r="5" spans="1:13" ht="25" x14ac:dyDescent="0.25">
      <c r="A5" s="84" t="s">
        <v>117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3" ht="18" x14ac:dyDescent="0.25">
      <c r="A6" s="2"/>
      <c r="B6" s="83" t="s">
        <v>118</v>
      </c>
      <c r="C6" s="83"/>
      <c r="D6" s="83"/>
      <c r="E6" s="83"/>
      <c r="F6" s="83" t="s">
        <v>119</v>
      </c>
      <c r="G6" s="83"/>
      <c r="H6" s="83"/>
      <c r="I6" s="83"/>
      <c r="J6" s="83" t="s">
        <v>100</v>
      </c>
      <c r="K6" s="83"/>
      <c r="L6" s="83"/>
      <c r="M6" s="83"/>
    </row>
    <row r="7" spans="1:13" ht="29" x14ac:dyDescent="0.4">
      <c r="A7" s="3" t="s">
        <v>1</v>
      </c>
      <c r="B7" s="4">
        <v>2025</v>
      </c>
      <c r="C7" s="5">
        <v>2026</v>
      </c>
      <c r="D7" s="6" t="s">
        <v>112</v>
      </c>
      <c r="E7" s="6" t="s">
        <v>113</v>
      </c>
      <c r="F7" s="4">
        <v>2025</v>
      </c>
      <c r="G7" s="5">
        <v>2026</v>
      </c>
      <c r="H7" s="6" t="s">
        <v>112</v>
      </c>
      <c r="I7" s="6" t="s">
        <v>113</v>
      </c>
      <c r="J7" s="4" t="s">
        <v>120</v>
      </c>
      <c r="K7" s="4" t="s">
        <v>121</v>
      </c>
      <c r="L7" s="6" t="s">
        <v>112</v>
      </c>
      <c r="M7" s="6" t="s">
        <v>113</v>
      </c>
    </row>
    <row r="8" spans="1:13" ht="16.5" x14ac:dyDescent="0.35">
      <c r="A8" s="58" t="s">
        <v>2</v>
      </c>
      <c r="B8" s="7">
        <f>B9+B18+B20</f>
        <v>3286819.22278</v>
      </c>
      <c r="C8" s="7">
        <f>C9+C18+C20</f>
        <v>3347353.4143999997</v>
      </c>
      <c r="D8" s="9">
        <f t="shared" ref="D8:D43" si="0">(C8-B8)/B8*100</f>
        <v>1.8417256172914718</v>
      </c>
      <c r="E8" s="9">
        <f t="shared" ref="E8:E43" si="1">C8/C$45*100</f>
        <v>12.931766508726653</v>
      </c>
      <c r="F8" s="7">
        <f>F9+F18+F20</f>
        <v>29280964.939029999</v>
      </c>
      <c r="G8" s="7">
        <f>G9+G18+G20</f>
        <v>30464291.229929999</v>
      </c>
      <c r="H8" s="9">
        <f t="shared" ref="H8:H43" si="2">(G8-F8)/F8*100</f>
        <v>4.0412817452019389</v>
      </c>
      <c r="I8" s="9">
        <f t="shared" ref="I8:I44" si="3">G8/G$45*100</f>
        <v>12.862994296525612</v>
      </c>
      <c r="J8" s="7">
        <f>J9+J18+J20</f>
        <v>36020624.058560006</v>
      </c>
      <c r="K8" s="7">
        <f>K9+K18+K20</f>
        <v>37546246.912419997</v>
      </c>
      <c r="L8" s="9">
        <f t="shared" ref="L8:L43" si="4">(K8-J8)/J8*100</f>
        <v>4.2354148317356515</v>
      </c>
      <c r="M8" s="9">
        <f t="shared" ref="M8:M44" si="5">K8/K$45*100</f>
        <v>13.144538306906849</v>
      </c>
    </row>
    <row r="9" spans="1:13" ht="15.5" x14ac:dyDescent="0.35">
      <c r="A9" s="8" t="s">
        <v>3</v>
      </c>
      <c r="B9" s="7">
        <f>B10+B11+B12+B13+B14+B15+B16+B17</f>
        <v>2174161.7296700003</v>
      </c>
      <c r="C9" s="7">
        <f>C10+C11+C12+C13+C14+C15+C16+C17</f>
        <v>2254478.8198499996</v>
      </c>
      <c r="D9" s="9">
        <f t="shared" si="0"/>
        <v>3.6941635520458767</v>
      </c>
      <c r="E9" s="9">
        <f t="shared" si="1"/>
        <v>8.7096849623796366</v>
      </c>
      <c r="F9" s="7">
        <f>F10+F11+F12+F13+F14+F15+F16+F17</f>
        <v>19465545.677339997</v>
      </c>
      <c r="G9" s="7">
        <f>G10+G11+G12+G13+G14+G15+G16+G17</f>
        <v>20491994.30494</v>
      </c>
      <c r="H9" s="9">
        <f t="shared" si="2"/>
        <v>5.2731561940999185</v>
      </c>
      <c r="I9" s="9">
        <f t="shared" si="3"/>
        <v>8.6523728347867515</v>
      </c>
      <c r="J9" s="7">
        <f>J10+J11+J12+J13+J14+J15+J16+J17</f>
        <v>24131301.432380006</v>
      </c>
      <c r="K9" s="7">
        <f>K10+K11+K12+K13+K14+K15+K16+K17</f>
        <v>25361684.102389999</v>
      </c>
      <c r="L9" s="9">
        <f t="shared" si="4"/>
        <v>5.0987000160672382</v>
      </c>
      <c r="M9" s="9">
        <f t="shared" si="5"/>
        <v>8.8788535639566266</v>
      </c>
    </row>
    <row r="10" spans="1:13" ht="14" x14ac:dyDescent="0.3">
      <c r="A10" s="10" t="s">
        <v>122</v>
      </c>
      <c r="B10" s="11">
        <v>1089641.66496</v>
      </c>
      <c r="C10" s="11">
        <v>1038577.307</v>
      </c>
      <c r="D10" s="12">
        <f t="shared" si="0"/>
        <v>-4.6863441076176615</v>
      </c>
      <c r="E10" s="12">
        <f t="shared" si="1"/>
        <v>4.0123158724766768</v>
      </c>
      <c r="F10" s="11">
        <v>10124644.00475</v>
      </c>
      <c r="G10" s="11">
        <v>9914841.0131400004</v>
      </c>
      <c r="H10" s="12">
        <f t="shared" si="2"/>
        <v>-2.0722011708418622</v>
      </c>
      <c r="I10" s="12">
        <f t="shared" si="3"/>
        <v>4.1863617453105313</v>
      </c>
      <c r="J10" s="11">
        <v>12307015.19228</v>
      </c>
      <c r="K10" s="11">
        <v>12150249.30601</v>
      </c>
      <c r="L10" s="12">
        <f t="shared" si="4"/>
        <v>-1.2737929044593725</v>
      </c>
      <c r="M10" s="12">
        <f t="shared" si="5"/>
        <v>4.2536719532541669</v>
      </c>
    </row>
    <row r="11" spans="1:13" ht="14" x14ac:dyDescent="0.3">
      <c r="A11" s="10" t="s">
        <v>123</v>
      </c>
      <c r="B11" s="11">
        <v>334467.93722000002</v>
      </c>
      <c r="C11" s="11">
        <v>287294.33809999999</v>
      </c>
      <c r="D11" s="12">
        <f t="shared" si="0"/>
        <v>-14.104072130827616</v>
      </c>
      <c r="E11" s="12">
        <f t="shared" si="1"/>
        <v>1.1098987288303142</v>
      </c>
      <c r="F11" s="11">
        <v>2564339.67845</v>
      </c>
      <c r="G11" s="11">
        <v>3451776.1920799999</v>
      </c>
      <c r="H11" s="12">
        <f t="shared" si="2"/>
        <v>34.606823779539447</v>
      </c>
      <c r="I11" s="12">
        <f t="shared" si="3"/>
        <v>1.4574498758725909</v>
      </c>
      <c r="J11" s="11">
        <v>3273324.32278</v>
      </c>
      <c r="K11" s="11">
        <v>4590679.2102199998</v>
      </c>
      <c r="L11" s="12">
        <f t="shared" si="4"/>
        <v>40.245168444573316</v>
      </c>
      <c r="M11" s="12">
        <f t="shared" si="5"/>
        <v>1.6071475499058976</v>
      </c>
    </row>
    <row r="12" spans="1:13" ht="14" x14ac:dyDescent="0.3">
      <c r="A12" s="10" t="s">
        <v>124</v>
      </c>
      <c r="B12" s="11">
        <v>231745.29117000001</v>
      </c>
      <c r="C12" s="11">
        <v>237304.20212</v>
      </c>
      <c r="D12" s="12">
        <f t="shared" si="0"/>
        <v>2.3987158150808652</v>
      </c>
      <c r="E12" s="12">
        <f t="shared" si="1"/>
        <v>0.91677279135032108</v>
      </c>
      <c r="F12" s="11">
        <v>2132563.7760800002</v>
      </c>
      <c r="G12" s="11">
        <v>2066912.82027</v>
      </c>
      <c r="H12" s="12">
        <f t="shared" si="2"/>
        <v>-3.0784990604443889</v>
      </c>
      <c r="I12" s="12">
        <f t="shared" si="3"/>
        <v>0.87271644095984335</v>
      </c>
      <c r="J12" s="11">
        <v>2622081.2116299998</v>
      </c>
      <c r="K12" s="11">
        <v>2519054.7122300002</v>
      </c>
      <c r="L12" s="12">
        <f t="shared" si="4"/>
        <v>-3.9291879650040995</v>
      </c>
      <c r="M12" s="12">
        <f t="shared" si="5"/>
        <v>0.88189403429156932</v>
      </c>
    </row>
    <row r="13" spans="1:13" ht="14" x14ac:dyDescent="0.3">
      <c r="A13" s="10" t="s">
        <v>125</v>
      </c>
      <c r="B13" s="11">
        <v>188162.16274999999</v>
      </c>
      <c r="C13" s="11">
        <v>212955.36030999999</v>
      </c>
      <c r="D13" s="12">
        <f t="shared" si="0"/>
        <v>13.176505413015082</v>
      </c>
      <c r="E13" s="12">
        <f t="shared" si="1"/>
        <v>0.82270637586808226</v>
      </c>
      <c r="F13" s="11">
        <v>1405056.7680899999</v>
      </c>
      <c r="G13" s="11">
        <v>1337961.0076299999</v>
      </c>
      <c r="H13" s="12">
        <f t="shared" si="2"/>
        <v>-4.7753060220626082</v>
      </c>
      <c r="I13" s="12">
        <f t="shared" si="3"/>
        <v>0.5649297625283336</v>
      </c>
      <c r="J13" s="11">
        <v>1774785.94203</v>
      </c>
      <c r="K13" s="11">
        <v>1666566.2582100001</v>
      </c>
      <c r="L13" s="12">
        <f t="shared" si="4"/>
        <v>-6.0976189441876159</v>
      </c>
      <c r="M13" s="12">
        <f t="shared" si="5"/>
        <v>0.58344697069558105</v>
      </c>
    </row>
    <row r="14" spans="1:13" ht="14" x14ac:dyDescent="0.3">
      <c r="A14" s="10" t="s">
        <v>126</v>
      </c>
      <c r="B14" s="11">
        <v>200088.88024</v>
      </c>
      <c r="C14" s="11">
        <v>303701.62508000003</v>
      </c>
      <c r="D14" s="12">
        <f t="shared" si="0"/>
        <v>51.783359832750307</v>
      </c>
      <c r="E14" s="12">
        <f t="shared" si="1"/>
        <v>1.1732846872278568</v>
      </c>
      <c r="F14" s="11">
        <v>1801029.3943</v>
      </c>
      <c r="G14" s="11">
        <v>2223710.5584800001</v>
      </c>
      <c r="H14" s="12">
        <f t="shared" si="2"/>
        <v>23.468865389855679</v>
      </c>
      <c r="I14" s="12">
        <f t="shared" si="3"/>
        <v>0.93892144133489985</v>
      </c>
      <c r="J14" s="11">
        <v>2376304.3539900002</v>
      </c>
      <c r="K14" s="11">
        <v>2661029.3651899998</v>
      </c>
      <c r="L14" s="12">
        <f t="shared" si="4"/>
        <v>11.981841076961548</v>
      </c>
      <c r="M14" s="12">
        <f t="shared" si="5"/>
        <v>0.93159783741190716</v>
      </c>
    </row>
    <row r="15" spans="1:13" ht="14" x14ac:dyDescent="0.3">
      <c r="A15" s="10" t="s">
        <v>127</v>
      </c>
      <c r="B15" s="11">
        <v>35437.127119999997</v>
      </c>
      <c r="C15" s="11">
        <v>33911.19642</v>
      </c>
      <c r="D15" s="12">
        <f t="shared" si="0"/>
        <v>-4.3060225927253368</v>
      </c>
      <c r="E15" s="12">
        <f t="shared" si="1"/>
        <v>0.13100847739843816</v>
      </c>
      <c r="F15" s="11">
        <v>416832.85658999998</v>
      </c>
      <c r="G15" s="11">
        <v>307538.75903999998</v>
      </c>
      <c r="H15" s="12">
        <f t="shared" si="2"/>
        <v>-26.220125362502923</v>
      </c>
      <c r="I15" s="12">
        <f t="shared" si="3"/>
        <v>0.1298526617158122</v>
      </c>
      <c r="J15" s="11">
        <v>562523.72505999997</v>
      </c>
      <c r="K15" s="11">
        <v>386445.32300999999</v>
      </c>
      <c r="L15" s="12">
        <f t="shared" si="4"/>
        <v>-31.301506799774369</v>
      </c>
      <c r="M15" s="12">
        <f t="shared" si="5"/>
        <v>0.1352903624076906</v>
      </c>
    </row>
    <row r="16" spans="1:13" ht="14" x14ac:dyDescent="0.3">
      <c r="A16" s="10" t="s">
        <v>128</v>
      </c>
      <c r="B16" s="11">
        <v>82093.361940000003</v>
      </c>
      <c r="C16" s="11">
        <v>130160.55886999999</v>
      </c>
      <c r="D16" s="12">
        <f t="shared" si="0"/>
        <v>58.551868012338325</v>
      </c>
      <c r="E16" s="12">
        <f t="shared" si="1"/>
        <v>0.50284680091179379</v>
      </c>
      <c r="F16" s="11">
        <v>887312.14121999999</v>
      </c>
      <c r="G16" s="11">
        <v>1057625.3451100001</v>
      </c>
      <c r="H16" s="12">
        <f t="shared" si="2"/>
        <v>19.194283046305426</v>
      </c>
      <c r="I16" s="12">
        <f t="shared" si="3"/>
        <v>0.44656311480653227</v>
      </c>
      <c r="J16" s="11">
        <v>1057344.7922199999</v>
      </c>
      <c r="K16" s="11">
        <v>1229927.9206399999</v>
      </c>
      <c r="L16" s="12">
        <f t="shared" si="4"/>
        <v>16.322313183918428</v>
      </c>
      <c r="M16" s="12">
        <f t="shared" si="5"/>
        <v>0.43058457228221408</v>
      </c>
    </row>
    <row r="17" spans="1:13" ht="14" x14ac:dyDescent="0.3">
      <c r="A17" s="10" t="s">
        <v>129</v>
      </c>
      <c r="B17" s="11">
        <v>12525.304270000001</v>
      </c>
      <c r="C17" s="11">
        <v>10574.231949999999</v>
      </c>
      <c r="D17" s="12">
        <f t="shared" si="0"/>
        <v>-15.577045299195763</v>
      </c>
      <c r="E17" s="12">
        <f t="shared" si="1"/>
        <v>4.085122831615557E-2</v>
      </c>
      <c r="F17" s="11">
        <v>133767.05786</v>
      </c>
      <c r="G17" s="11">
        <v>131628.60918999999</v>
      </c>
      <c r="H17" s="12">
        <f t="shared" si="2"/>
        <v>-1.5986362443869424</v>
      </c>
      <c r="I17" s="12">
        <f t="shared" si="3"/>
        <v>5.5577792258207054E-2</v>
      </c>
      <c r="J17" s="11">
        <v>157921.89238999999</v>
      </c>
      <c r="K17" s="11">
        <v>157732.00688</v>
      </c>
      <c r="L17" s="12">
        <f t="shared" si="4"/>
        <v>-0.12024014348248578</v>
      </c>
      <c r="M17" s="12">
        <f t="shared" si="5"/>
        <v>5.5220283707600584E-2</v>
      </c>
    </row>
    <row r="18" spans="1:13" ht="15.5" x14ac:dyDescent="0.35">
      <c r="A18" s="8" t="s">
        <v>12</v>
      </c>
      <c r="B18" s="7">
        <f>B19</f>
        <v>381273.72097999998</v>
      </c>
      <c r="C18" s="7">
        <f>C19</f>
        <v>422354.65964000003</v>
      </c>
      <c r="D18" s="9">
        <f t="shared" si="0"/>
        <v>10.77465778507063</v>
      </c>
      <c r="E18" s="9">
        <f t="shared" si="1"/>
        <v>1.6316746892757368</v>
      </c>
      <c r="F18" s="7">
        <f>F19</f>
        <v>3237664.5685899998</v>
      </c>
      <c r="G18" s="7">
        <f>G19</f>
        <v>3503751.2382800002</v>
      </c>
      <c r="H18" s="9">
        <f t="shared" si="2"/>
        <v>8.2184755107562264</v>
      </c>
      <c r="I18" s="9">
        <f t="shared" si="3"/>
        <v>1.4793953962126614</v>
      </c>
      <c r="J18" s="7">
        <f>J19</f>
        <v>3933392.7122399998</v>
      </c>
      <c r="K18" s="7">
        <f>K19</f>
        <v>4309969.08158</v>
      </c>
      <c r="L18" s="9">
        <f t="shared" si="4"/>
        <v>9.5738309619622601</v>
      </c>
      <c r="M18" s="9">
        <f t="shared" si="5"/>
        <v>1.5088739448861461</v>
      </c>
    </row>
    <row r="19" spans="1:13" ht="14" x14ac:dyDescent="0.3">
      <c r="A19" s="10" t="s">
        <v>130</v>
      </c>
      <c r="B19" s="11">
        <v>381273.72097999998</v>
      </c>
      <c r="C19" s="11">
        <v>422354.65964000003</v>
      </c>
      <c r="D19" s="12">
        <f t="shared" si="0"/>
        <v>10.77465778507063</v>
      </c>
      <c r="E19" s="12">
        <f t="shared" si="1"/>
        <v>1.6316746892757368</v>
      </c>
      <c r="F19" s="11">
        <v>3237664.5685899998</v>
      </c>
      <c r="G19" s="11">
        <v>3503751.2382800002</v>
      </c>
      <c r="H19" s="12">
        <f t="shared" si="2"/>
        <v>8.2184755107562264</v>
      </c>
      <c r="I19" s="12">
        <f t="shared" si="3"/>
        <v>1.4793953962126614</v>
      </c>
      <c r="J19" s="11">
        <v>3933392.7122399998</v>
      </c>
      <c r="K19" s="11">
        <v>4309969.08158</v>
      </c>
      <c r="L19" s="12">
        <f t="shared" si="4"/>
        <v>9.5738309619622601</v>
      </c>
      <c r="M19" s="12">
        <f t="shared" si="5"/>
        <v>1.5088739448861461</v>
      </c>
    </row>
    <row r="20" spans="1:13" ht="15.5" x14ac:dyDescent="0.35">
      <c r="A20" s="8" t="s">
        <v>106</v>
      </c>
      <c r="B20" s="7">
        <f>B21</f>
        <v>731383.77213000006</v>
      </c>
      <c r="C20" s="7">
        <f>C21</f>
        <v>670519.93490999995</v>
      </c>
      <c r="D20" s="9">
        <f t="shared" si="0"/>
        <v>-8.3217374433598774</v>
      </c>
      <c r="E20" s="9">
        <f t="shared" si="1"/>
        <v>2.5904068570712773</v>
      </c>
      <c r="F20" s="7">
        <f>F21</f>
        <v>6577754.6930999998</v>
      </c>
      <c r="G20" s="7">
        <f>G21</f>
        <v>6468545.68671</v>
      </c>
      <c r="H20" s="9">
        <f t="shared" si="2"/>
        <v>-1.6602778833415444</v>
      </c>
      <c r="I20" s="9">
        <f t="shared" si="3"/>
        <v>2.7312260655262017</v>
      </c>
      <c r="J20" s="7">
        <f>J21</f>
        <v>7955929.9139400003</v>
      </c>
      <c r="K20" s="7">
        <f>K21</f>
        <v>7874593.7284500003</v>
      </c>
      <c r="L20" s="9">
        <f t="shared" si="4"/>
        <v>-1.0223341126659082</v>
      </c>
      <c r="M20" s="9">
        <f t="shared" si="5"/>
        <v>2.7568107980640773</v>
      </c>
    </row>
    <row r="21" spans="1:13" ht="14" x14ac:dyDescent="0.3">
      <c r="A21" s="10" t="s">
        <v>131</v>
      </c>
      <c r="B21" s="11">
        <v>731383.77213000006</v>
      </c>
      <c r="C21" s="11">
        <v>670519.93490999995</v>
      </c>
      <c r="D21" s="12">
        <f t="shared" si="0"/>
        <v>-8.3217374433598774</v>
      </c>
      <c r="E21" s="12">
        <f t="shared" si="1"/>
        <v>2.5904068570712773</v>
      </c>
      <c r="F21" s="11">
        <v>6577754.6930999998</v>
      </c>
      <c r="G21" s="11">
        <v>6468545.68671</v>
      </c>
      <c r="H21" s="12">
        <f t="shared" si="2"/>
        <v>-1.6602778833415444</v>
      </c>
      <c r="I21" s="12">
        <f t="shared" si="3"/>
        <v>2.7312260655262017</v>
      </c>
      <c r="J21" s="11">
        <v>7955929.9139400003</v>
      </c>
      <c r="K21" s="11">
        <v>7874593.7284500003</v>
      </c>
      <c r="L21" s="12">
        <f t="shared" si="4"/>
        <v>-1.0223341126659082</v>
      </c>
      <c r="M21" s="12">
        <f t="shared" si="5"/>
        <v>2.7568107980640773</v>
      </c>
    </row>
    <row r="22" spans="1:13" ht="16.5" x14ac:dyDescent="0.35">
      <c r="A22" s="58" t="s">
        <v>14</v>
      </c>
      <c r="B22" s="7">
        <f>B23+B27+B29</f>
        <v>17086264.35957</v>
      </c>
      <c r="C22" s="7">
        <f>C23+C27+C29</f>
        <v>18298626.755380001</v>
      </c>
      <c r="D22" s="9">
        <f t="shared" si="0"/>
        <v>7.0955380901089562</v>
      </c>
      <c r="E22" s="9">
        <f t="shared" si="1"/>
        <v>70.692735225667292</v>
      </c>
      <c r="F22" s="7">
        <f>F23+F27+F29</f>
        <v>160080693.07262999</v>
      </c>
      <c r="G22" s="7">
        <f>G23+G27+G29</f>
        <v>169474588.73168001</v>
      </c>
      <c r="H22" s="9">
        <f t="shared" si="2"/>
        <v>5.8682252548643863</v>
      </c>
      <c r="I22" s="9">
        <f t="shared" si="3"/>
        <v>71.557570527684092</v>
      </c>
      <c r="J22" s="7">
        <f>J23+J27+J29</f>
        <v>191844332.42096001</v>
      </c>
      <c r="K22" s="7">
        <f>K23+K27+K29</f>
        <v>203989211.20895997</v>
      </c>
      <c r="L22" s="9">
        <f t="shared" si="4"/>
        <v>6.3305903462139836</v>
      </c>
      <c r="M22" s="9">
        <f t="shared" si="5"/>
        <v>71.414434768576541</v>
      </c>
    </row>
    <row r="23" spans="1:13" ht="15.5" x14ac:dyDescent="0.35">
      <c r="A23" s="8" t="s">
        <v>15</v>
      </c>
      <c r="B23" s="7">
        <f>B24+B25+B26</f>
        <v>1254340.25602</v>
      </c>
      <c r="C23" s="7">
        <f>C24+C25+C26</f>
        <v>1211550.4983900001</v>
      </c>
      <c r="D23" s="9">
        <f>(C23-B23)/B23*100</f>
        <v>-3.4113357539660774</v>
      </c>
      <c r="E23" s="9">
        <f t="shared" si="1"/>
        <v>4.6805598988474975</v>
      </c>
      <c r="F23" s="7">
        <f>F24+F25+F26</f>
        <v>11426633.303210001</v>
      </c>
      <c r="G23" s="7">
        <f>G24+G25+G26</f>
        <v>11492596.94073</v>
      </c>
      <c r="H23" s="9">
        <f t="shared" si="2"/>
        <v>0.57727972684191931</v>
      </c>
      <c r="I23" s="9">
        <f t="shared" si="3"/>
        <v>4.8525405624943989</v>
      </c>
      <c r="J23" s="7">
        <f>J24+J25+J26</f>
        <v>13793841.416159999</v>
      </c>
      <c r="K23" s="7">
        <f>K24+K25+K26</f>
        <v>13751490.632100001</v>
      </c>
      <c r="L23" s="9">
        <f t="shared" si="4"/>
        <v>-0.30702675768319421</v>
      </c>
      <c r="M23" s="9">
        <f t="shared" si="5"/>
        <v>4.814249365917747</v>
      </c>
    </row>
    <row r="24" spans="1:13" ht="14" x14ac:dyDescent="0.3">
      <c r="A24" s="10" t="s">
        <v>132</v>
      </c>
      <c r="B24" s="11">
        <v>838978.86069</v>
      </c>
      <c r="C24" s="11">
        <v>811007.98796000006</v>
      </c>
      <c r="D24" s="12">
        <f t="shared" si="0"/>
        <v>-3.3339186528485243</v>
      </c>
      <c r="E24" s="12">
        <f t="shared" si="1"/>
        <v>3.133151668985275</v>
      </c>
      <c r="F24" s="11">
        <v>7881828.9307500003</v>
      </c>
      <c r="G24" s="11">
        <v>7970796.6721200002</v>
      </c>
      <c r="H24" s="12">
        <f t="shared" si="2"/>
        <v>1.128770265780612</v>
      </c>
      <c r="I24" s="12">
        <f t="shared" si="3"/>
        <v>3.3655242906657468</v>
      </c>
      <c r="J24" s="11">
        <v>9515598.0822899994</v>
      </c>
      <c r="K24" s="11">
        <v>9492674.0142999999</v>
      </c>
      <c r="L24" s="12">
        <f t="shared" si="4"/>
        <v>-0.24091042719284944</v>
      </c>
      <c r="M24" s="12">
        <f t="shared" si="5"/>
        <v>3.3232833499177357</v>
      </c>
    </row>
    <row r="25" spans="1:13" ht="14" x14ac:dyDescent="0.3">
      <c r="A25" s="10" t="s">
        <v>133</v>
      </c>
      <c r="B25" s="11">
        <v>129118.95488999999</v>
      </c>
      <c r="C25" s="11">
        <v>118818.13079</v>
      </c>
      <c r="D25" s="12">
        <f t="shared" si="0"/>
        <v>-7.9777784050185003</v>
      </c>
      <c r="E25" s="12">
        <f t="shared" si="1"/>
        <v>0.45902781515976909</v>
      </c>
      <c r="F25" s="11">
        <v>1242913.3748900001</v>
      </c>
      <c r="G25" s="11">
        <v>1223161.0751199999</v>
      </c>
      <c r="H25" s="12">
        <f t="shared" si="2"/>
        <v>-1.5891935969993296</v>
      </c>
      <c r="I25" s="12">
        <f t="shared" si="3"/>
        <v>0.51645757369674572</v>
      </c>
      <c r="J25" s="11">
        <v>1469321.3849200001</v>
      </c>
      <c r="K25" s="11">
        <v>1424565.6418900001</v>
      </c>
      <c r="L25" s="12">
        <f t="shared" si="4"/>
        <v>-3.0460145404088581</v>
      </c>
      <c r="M25" s="12">
        <f t="shared" si="5"/>
        <v>0.49872515072424684</v>
      </c>
    </row>
    <row r="26" spans="1:13" ht="14" x14ac:dyDescent="0.3">
      <c r="A26" s="10" t="s">
        <v>134</v>
      </c>
      <c r="B26" s="11">
        <v>286242.44043999998</v>
      </c>
      <c r="C26" s="11">
        <v>281724.37964</v>
      </c>
      <c r="D26" s="12">
        <f t="shared" si="0"/>
        <v>-1.5784035354977417</v>
      </c>
      <c r="E26" s="12">
        <f t="shared" si="1"/>
        <v>1.0883804147024532</v>
      </c>
      <c r="F26" s="11">
        <v>2301890.9975700001</v>
      </c>
      <c r="G26" s="11">
        <v>2298639.19349</v>
      </c>
      <c r="H26" s="12">
        <f t="shared" si="2"/>
        <v>-0.14126664048962034</v>
      </c>
      <c r="I26" s="12">
        <f t="shared" si="3"/>
        <v>0.97055869813190609</v>
      </c>
      <c r="J26" s="11">
        <v>2808921.9489500001</v>
      </c>
      <c r="K26" s="11">
        <v>2834250.97591</v>
      </c>
      <c r="L26" s="12">
        <f t="shared" si="4"/>
        <v>0.90173480859687627</v>
      </c>
      <c r="M26" s="12">
        <f t="shared" si="5"/>
        <v>0.99224086527576438</v>
      </c>
    </row>
    <row r="27" spans="1:13" ht="15.5" x14ac:dyDescent="0.35">
      <c r="A27" s="8" t="s">
        <v>19</v>
      </c>
      <c r="B27" s="7">
        <f>B28</f>
        <v>2650682.4273799998</v>
      </c>
      <c r="C27" s="7">
        <f>C28</f>
        <v>3013924.8226800002</v>
      </c>
      <c r="D27" s="9">
        <f t="shared" si="0"/>
        <v>13.703731218342826</v>
      </c>
      <c r="E27" s="9">
        <f t="shared" si="1"/>
        <v>11.643638199087301</v>
      </c>
      <c r="F27" s="7">
        <f>F28</f>
        <v>26892125.458769999</v>
      </c>
      <c r="G27" s="7">
        <f>G28</f>
        <v>28844944.95544</v>
      </c>
      <c r="H27" s="9">
        <f t="shared" si="2"/>
        <v>7.2616777713014544</v>
      </c>
      <c r="I27" s="9">
        <f t="shared" si="3"/>
        <v>12.179254709884564</v>
      </c>
      <c r="J27" s="7">
        <f>J28</f>
        <v>32066453.221530002</v>
      </c>
      <c r="K27" s="7">
        <f>K28</f>
        <v>33795937.757270001</v>
      </c>
      <c r="L27" s="9">
        <f t="shared" si="4"/>
        <v>5.3934388184184705</v>
      </c>
      <c r="M27" s="9">
        <f t="shared" si="5"/>
        <v>11.831595299111687</v>
      </c>
    </row>
    <row r="28" spans="1:13" ht="14" x14ac:dyDescent="0.3">
      <c r="A28" s="10" t="s">
        <v>135</v>
      </c>
      <c r="B28" s="11">
        <v>2650682.4273799998</v>
      </c>
      <c r="C28" s="11">
        <v>3013924.8226800002</v>
      </c>
      <c r="D28" s="12">
        <f t="shared" si="0"/>
        <v>13.703731218342826</v>
      </c>
      <c r="E28" s="12">
        <f t="shared" si="1"/>
        <v>11.643638199087301</v>
      </c>
      <c r="F28" s="11">
        <v>26892125.458769999</v>
      </c>
      <c r="G28" s="11">
        <v>28844944.95544</v>
      </c>
      <c r="H28" s="12">
        <f t="shared" si="2"/>
        <v>7.2616777713014544</v>
      </c>
      <c r="I28" s="12">
        <f t="shared" si="3"/>
        <v>12.179254709884564</v>
      </c>
      <c r="J28" s="11">
        <v>32066453.221530002</v>
      </c>
      <c r="K28" s="11">
        <v>33795937.757270001</v>
      </c>
      <c r="L28" s="12">
        <f t="shared" si="4"/>
        <v>5.3934388184184705</v>
      </c>
      <c r="M28" s="12">
        <f t="shared" si="5"/>
        <v>11.831595299111687</v>
      </c>
    </row>
    <row r="29" spans="1:13" ht="15.5" x14ac:dyDescent="0.35">
      <c r="A29" s="8" t="s">
        <v>21</v>
      </c>
      <c r="B29" s="7">
        <f>B30+B31+B32+B33+B34+B35+B36+B37+B38+B39+B40</f>
        <v>13181241.676170001</v>
      </c>
      <c r="C29" s="7">
        <f>C30+C31+C32+C33+C34+C35+C36+C37+C38+C39+C40</f>
        <v>14073151.43431</v>
      </c>
      <c r="D29" s="9">
        <f t="shared" si="0"/>
        <v>6.7665078909254692</v>
      </c>
      <c r="E29" s="9">
        <f t="shared" si="1"/>
        <v>54.368537127732488</v>
      </c>
      <c r="F29" s="7">
        <f>F30+F31+F32+F33+F34+F35+F36+F37+F38+F39+F40</f>
        <v>121761934.31065001</v>
      </c>
      <c r="G29" s="7">
        <f>G30+G31+G32+G33+G34+G35+G36+G37+G38+G39+G40</f>
        <v>129137046.83551</v>
      </c>
      <c r="H29" s="9">
        <f t="shared" si="2"/>
        <v>6.0569935642151869</v>
      </c>
      <c r="I29" s="9">
        <f t="shared" si="3"/>
        <v>54.52577525530512</v>
      </c>
      <c r="J29" s="7">
        <f>J30+J31+J32+J33+J34+J35+J36+J37+J38+J39+J40</f>
        <v>145984037.78327</v>
      </c>
      <c r="K29" s="7">
        <f>K30+K31+K32+K33+K34+K35+K36+K37+K38+K39+K40</f>
        <v>156441782.81958997</v>
      </c>
      <c r="L29" s="9">
        <f t="shared" si="4"/>
        <v>7.16362226659718</v>
      </c>
      <c r="M29" s="9">
        <f t="shared" si="5"/>
        <v>54.768590103547112</v>
      </c>
    </row>
    <row r="30" spans="1:13" ht="14" x14ac:dyDescent="0.3">
      <c r="A30" s="10" t="s">
        <v>136</v>
      </c>
      <c r="B30" s="11">
        <v>1508490.2202399999</v>
      </c>
      <c r="C30" s="11">
        <v>1296330.21795</v>
      </c>
      <c r="D30" s="12">
        <f t="shared" si="0"/>
        <v>-14.064393619750842</v>
      </c>
      <c r="E30" s="12">
        <f t="shared" si="1"/>
        <v>5.0080877700632591</v>
      </c>
      <c r="F30" s="11">
        <v>14205838.1185</v>
      </c>
      <c r="G30" s="11">
        <v>13659188.605289999</v>
      </c>
      <c r="H30" s="12">
        <f t="shared" si="2"/>
        <v>-3.8480623856899294</v>
      </c>
      <c r="I30" s="12">
        <f t="shared" si="3"/>
        <v>5.7673445871078162</v>
      </c>
      <c r="J30" s="11">
        <v>16950380.948970001</v>
      </c>
      <c r="K30" s="11">
        <v>16213084.8224</v>
      </c>
      <c r="L30" s="12">
        <f t="shared" si="4"/>
        <v>-4.3497318956409856</v>
      </c>
      <c r="M30" s="12">
        <f t="shared" si="5"/>
        <v>5.6760270878278005</v>
      </c>
    </row>
    <row r="31" spans="1:13" ht="14" x14ac:dyDescent="0.3">
      <c r="A31" s="10" t="s">
        <v>137</v>
      </c>
      <c r="B31" s="11">
        <v>3809159.2869099998</v>
      </c>
      <c r="C31" s="11">
        <v>4032435.1768</v>
      </c>
      <c r="D31" s="12">
        <f t="shared" si="0"/>
        <v>5.8615529851239749</v>
      </c>
      <c r="E31" s="12">
        <f t="shared" si="1"/>
        <v>15.578429795797508</v>
      </c>
      <c r="F31" s="11">
        <v>34007311.047540002</v>
      </c>
      <c r="G31" s="11">
        <v>35174449.822169997</v>
      </c>
      <c r="H31" s="12">
        <f t="shared" si="2"/>
        <v>3.4320231111433994</v>
      </c>
      <c r="I31" s="12">
        <f t="shared" si="3"/>
        <v>14.851773311616896</v>
      </c>
      <c r="J31" s="11">
        <v>40727741.179669999</v>
      </c>
      <c r="K31" s="11">
        <v>42683677.936329998</v>
      </c>
      <c r="L31" s="12">
        <f t="shared" si="4"/>
        <v>4.8024680475929298</v>
      </c>
      <c r="M31" s="12">
        <f t="shared" si="5"/>
        <v>14.943097802091401</v>
      </c>
    </row>
    <row r="32" spans="1:13" ht="14" x14ac:dyDescent="0.3">
      <c r="A32" s="10" t="s">
        <v>138</v>
      </c>
      <c r="B32" s="11">
        <v>304893.73233000003</v>
      </c>
      <c r="C32" s="11">
        <v>233085.51430000001</v>
      </c>
      <c r="D32" s="12">
        <f t="shared" si="0"/>
        <v>-23.551883956826895</v>
      </c>
      <c r="E32" s="12">
        <f t="shared" si="1"/>
        <v>0.90047481527562345</v>
      </c>
      <c r="F32" s="11">
        <v>1788059.42784</v>
      </c>
      <c r="G32" s="11">
        <v>2231277.2457499998</v>
      </c>
      <c r="H32" s="12">
        <f t="shared" si="2"/>
        <v>24.787644695087842</v>
      </c>
      <c r="I32" s="12">
        <f t="shared" si="3"/>
        <v>0.94211633776176884</v>
      </c>
      <c r="J32" s="11">
        <v>2161972.6787299998</v>
      </c>
      <c r="K32" s="11">
        <v>2686746.3551699999</v>
      </c>
      <c r="L32" s="12">
        <f t="shared" si="4"/>
        <v>24.272909718186913</v>
      </c>
      <c r="M32" s="12">
        <f t="shared" si="5"/>
        <v>0.940601079752452</v>
      </c>
    </row>
    <row r="33" spans="1:13" ht="14" x14ac:dyDescent="0.3">
      <c r="A33" s="10" t="s">
        <v>139</v>
      </c>
      <c r="B33" s="11">
        <v>1640848.5190300001</v>
      </c>
      <c r="C33" s="11">
        <v>1929862.38879</v>
      </c>
      <c r="D33" s="12">
        <f t="shared" si="0"/>
        <v>17.613683798846505</v>
      </c>
      <c r="E33" s="12">
        <f t="shared" si="1"/>
        <v>7.4556005046987535</v>
      </c>
      <c r="F33" s="11">
        <v>14520294.32302</v>
      </c>
      <c r="G33" s="11">
        <v>16636336.10509</v>
      </c>
      <c r="H33" s="12">
        <f t="shared" si="2"/>
        <v>14.572995112883463</v>
      </c>
      <c r="I33" s="12">
        <f t="shared" si="3"/>
        <v>7.0243911082564683</v>
      </c>
      <c r="J33" s="11">
        <v>17445060.983410001</v>
      </c>
      <c r="K33" s="11">
        <v>19839374.004020002</v>
      </c>
      <c r="L33" s="12">
        <f t="shared" si="4"/>
        <v>13.724876186371363</v>
      </c>
      <c r="M33" s="12">
        <f t="shared" si="5"/>
        <v>6.9455520331814871</v>
      </c>
    </row>
    <row r="34" spans="1:13" ht="14" x14ac:dyDescent="0.3">
      <c r="A34" s="10" t="s">
        <v>140</v>
      </c>
      <c r="B34" s="11">
        <v>1066912.67787</v>
      </c>
      <c r="C34" s="11">
        <v>954534.87621000002</v>
      </c>
      <c r="D34" s="12">
        <f t="shared" si="0"/>
        <v>-10.532989624263598</v>
      </c>
      <c r="E34" s="12">
        <f t="shared" si="1"/>
        <v>3.6876363548832511</v>
      </c>
      <c r="F34" s="11">
        <v>9124746.4581000004</v>
      </c>
      <c r="G34" s="11">
        <v>9181865.5544000007</v>
      </c>
      <c r="H34" s="12">
        <f t="shared" si="2"/>
        <v>0.62598009229391727</v>
      </c>
      <c r="I34" s="12">
        <f t="shared" si="3"/>
        <v>3.8768761553092461</v>
      </c>
      <c r="J34" s="11">
        <v>11031259.775629999</v>
      </c>
      <c r="K34" s="11">
        <v>11310488.79108</v>
      </c>
      <c r="L34" s="12">
        <f t="shared" si="4"/>
        <v>2.5312522878562516</v>
      </c>
      <c r="M34" s="12">
        <f t="shared" si="5"/>
        <v>3.9596808046082592</v>
      </c>
    </row>
    <row r="35" spans="1:13" ht="14" x14ac:dyDescent="0.3">
      <c r="A35" s="10" t="s">
        <v>141</v>
      </c>
      <c r="B35" s="11">
        <v>1219311.4793700001</v>
      </c>
      <c r="C35" s="11">
        <v>1324090.3751399999</v>
      </c>
      <c r="D35" s="12">
        <f t="shared" si="0"/>
        <v>8.593283795223309</v>
      </c>
      <c r="E35" s="12">
        <f t="shared" si="1"/>
        <v>5.1153330550942018</v>
      </c>
      <c r="F35" s="11">
        <v>11082750.397019999</v>
      </c>
      <c r="G35" s="11">
        <v>12555562.46235</v>
      </c>
      <c r="H35" s="12">
        <f t="shared" si="2"/>
        <v>13.289228869812133</v>
      </c>
      <c r="I35" s="12">
        <f t="shared" si="3"/>
        <v>5.3013584699521736</v>
      </c>
      <c r="J35" s="11">
        <v>13113275.099269999</v>
      </c>
      <c r="K35" s="11">
        <v>14711221.921049999</v>
      </c>
      <c r="L35" s="12">
        <f t="shared" si="4"/>
        <v>12.185718744426827</v>
      </c>
      <c r="M35" s="12">
        <f t="shared" si="5"/>
        <v>5.1502409956901314</v>
      </c>
    </row>
    <row r="36" spans="1:13" ht="14" x14ac:dyDescent="0.3">
      <c r="A36" s="10" t="s">
        <v>142</v>
      </c>
      <c r="B36" s="11">
        <v>1286962.82278</v>
      </c>
      <c r="C36" s="11">
        <v>1352621.8566000001</v>
      </c>
      <c r="D36" s="12">
        <f t="shared" si="0"/>
        <v>5.1018594055551905</v>
      </c>
      <c r="E36" s="12">
        <f t="shared" si="1"/>
        <v>5.2255581824445274</v>
      </c>
      <c r="F36" s="11">
        <v>13727771.938890001</v>
      </c>
      <c r="G36" s="11">
        <v>14081405.07179</v>
      </c>
      <c r="H36" s="12">
        <f t="shared" si="2"/>
        <v>2.5760417238443258</v>
      </c>
      <c r="I36" s="12">
        <f t="shared" si="3"/>
        <v>5.9456178303452294</v>
      </c>
      <c r="J36" s="11">
        <v>16407352.016039999</v>
      </c>
      <c r="K36" s="11">
        <v>16885883.880100001</v>
      </c>
      <c r="L36" s="12">
        <f t="shared" si="4"/>
        <v>2.9165697401517545</v>
      </c>
      <c r="M36" s="12">
        <f t="shared" si="5"/>
        <v>5.9115668211976118</v>
      </c>
    </row>
    <row r="37" spans="1:13" ht="14" x14ac:dyDescent="0.3">
      <c r="A37" s="13" t="s">
        <v>143</v>
      </c>
      <c r="B37" s="11">
        <v>402911.5589</v>
      </c>
      <c r="C37" s="11">
        <v>390090.81875999999</v>
      </c>
      <c r="D37" s="12">
        <f t="shared" si="0"/>
        <v>-3.1820234135258527</v>
      </c>
      <c r="E37" s="12">
        <f t="shared" si="1"/>
        <v>1.5070304090691735</v>
      </c>
      <c r="F37" s="11">
        <v>3753798.87848</v>
      </c>
      <c r="G37" s="11">
        <v>3786883.2077199998</v>
      </c>
      <c r="H37" s="12">
        <f t="shared" si="2"/>
        <v>0.88135593597375905</v>
      </c>
      <c r="I37" s="12">
        <f t="shared" si="3"/>
        <v>1.5989427338015541</v>
      </c>
      <c r="J37" s="11">
        <v>4438635.2450799998</v>
      </c>
      <c r="K37" s="11">
        <v>4531481.9066399997</v>
      </c>
      <c r="L37" s="12">
        <f t="shared" si="4"/>
        <v>2.091783992904479</v>
      </c>
      <c r="M37" s="12">
        <f t="shared" si="5"/>
        <v>1.5864232088981813</v>
      </c>
    </row>
    <row r="38" spans="1:13" ht="14" x14ac:dyDescent="0.3">
      <c r="A38" s="10" t="s">
        <v>144</v>
      </c>
      <c r="B38" s="11">
        <v>568425.10135000001</v>
      </c>
      <c r="C38" s="11">
        <v>760800.45869</v>
      </c>
      <c r="D38" s="12">
        <f t="shared" si="0"/>
        <v>33.843571806225967</v>
      </c>
      <c r="E38" s="12">
        <f t="shared" si="1"/>
        <v>2.93918588016041</v>
      </c>
      <c r="F38" s="11">
        <v>6760502.3654399998</v>
      </c>
      <c r="G38" s="11">
        <v>7633173.5628199996</v>
      </c>
      <c r="H38" s="12">
        <f t="shared" si="2"/>
        <v>12.908377960802664</v>
      </c>
      <c r="I38" s="12">
        <f t="shared" si="3"/>
        <v>3.2229690578351704</v>
      </c>
      <c r="J38" s="11">
        <v>8075300.4797099996</v>
      </c>
      <c r="K38" s="11">
        <v>8801330.5239499994</v>
      </c>
      <c r="L38" s="12">
        <f t="shared" si="4"/>
        <v>8.9907495834269309</v>
      </c>
      <c r="M38" s="12">
        <f t="shared" si="5"/>
        <v>3.0812514095926899</v>
      </c>
    </row>
    <row r="39" spans="1:13" ht="14" x14ac:dyDescent="0.3">
      <c r="A39" s="10" t="s">
        <v>145</v>
      </c>
      <c r="B39" s="11">
        <v>707493.65618000005</v>
      </c>
      <c r="C39" s="11">
        <v>1140025.5587599999</v>
      </c>
      <c r="D39" s="12">
        <f>(C39-B39)/B39*100</f>
        <v>61.135799424038282</v>
      </c>
      <c r="E39" s="12">
        <f t="shared" si="1"/>
        <v>4.4042389657584158</v>
      </c>
      <c r="F39" s="11">
        <v>6679531.7531500002</v>
      </c>
      <c r="G39" s="11">
        <v>8050042.6320700003</v>
      </c>
      <c r="H39" s="12">
        <f t="shared" si="2"/>
        <v>20.518068175567556</v>
      </c>
      <c r="I39" s="12">
        <f t="shared" si="3"/>
        <v>3.3989844595948728</v>
      </c>
      <c r="J39" s="11">
        <v>8290704.1778199999</v>
      </c>
      <c r="K39" s="11">
        <v>11357391.900319999</v>
      </c>
      <c r="L39" s="12">
        <f t="shared" si="4"/>
        <v>36.989472265869338</v>
      </c>
      <c r="M39" s="12">
        <f t="shared" si="5"/>
        <v>3.9761010800503378</v>
      </c>
    </row>
    <row r="40" spans="1:13" ht="14" x14ac:dyDescent="0.3">
      <c r="A40" s="10" t="s">
        <v>146</v>
      </c>
      <c r="B40" s="11">
        <v>665832.62121000001</v>
      </c>
      <c r="C40" s="11">
        <v>659274.19230999995</v>
      </c>
      <c r="D40" s="12">
        <f>(C40-B40)/B40*100</f>
        <v>-0.98499663294982431</v>
      </c>
      <c r="E40" s="12">
        <f t="shared" si="1"/>
        <v>2.5469613944873668</v>
      </c>
      <c r="F40" s="11">
        <v>6111329.6026699999</v>
      </c>
      <c r="G40" s="11">
        <v>6146862.5660600001</v>
      </c>
      <c r="H40" s="12">
        <f t="shared" si="2"/>
        <v>0.58142770395620691</v>
      </c>
      <c r="I40" s="12">
        <f t="shared" si="3"/>
        <v>2.595401203723926</v>
      </c>
      <c r="J40" s="11">
        <v>7342355.1989399996</v>
      </c>
      <c r="K40" s="11">
        <v>7421100.7785299998</v>
      </c>
      <c r="L40" s="12">
        <f t="shared" si="4"/>
        <v>1.0724839299707067</v>
      </c>
      <c r="M40" s="12">
        <f t="shared" si="5"/>
        <v>2.5980477806567688</v>
      </c>
    </row>
    <row r="41" spans="1:13" ht="15.5" x14ac:dyDescent="0.35">
      <c r="A41" s="8" t="s">
        <v>30</v>
      </c>
      <c r="B41" s="7">
        <f>B42</f>
        <v>583303.73604999995</v>
      </c>
      <c r="C41" s="7">
        <f>C42</f>
        <v>688042.73155999999</v>
      </c>
      <c r="D41" s="9">
        <f t="shared" si="0"/>
        <v>17.956167436757507</v>
      </c>
      <c r="E41" s="9">
        <f t="shared" si="1"/>
        <v>2.6581023426698049</v>
      </c>
      <c r="F41" s="7">
        <f>F42</f>
        <v>5090032.31702</v>
      </c>
      <c r="G41" s="7">
        <f>G42</f>
        <v>6098834.5943900002</v>
      </c>
      <c r="H41" s="9">
        <f t="shared" si="2"/>
        <v>19.819172345856767</v>
      </c>
      <c r="I41" s="9">
        <f t="shared" si="3"/>
        <v>2.5751222639973408</v>
      </c>
      <c r="J41" s="7">
        <f>J42</f>
        <v>6109866.0973899998</v>
      </c>
      <c r="K41" s="7">
        <f>K42</f>
        <v>7219159.0112899998</v>
      </c>
      <c r="L41" s="9">
        <f t="shared" si="4"/>
        <v>18.155764729015349</v>
      </c>
      <c r="M41" s="9">
        <f t="shared" si="5"/>
        <v>2.5273501340599633</v>
      </c>
    </row>
    <row r="42" spans="1:13" ht="14" x14ac:dyDescent="0.3">
      <c r="A42" s="10" t="s">
        <v>147</v>
      </c>
      <c r="B42" s="11">
        <v>583303.73604999995</v>
      </c>
      <c r="C42" s="11">
        <v>688042.73155999999</v>
      </c>
      <c r="D42" s="12">
        <f t="shared" si="0"/>
        <v>17.956167436757507</v>
      </c>
      <c r="E42" s="12">
        <f t="shared" si="1"/>
        <v>2.6581023426698049</v>
      </c>
      <c r="F42" s="11">
        <v>5090032.31702</v>
      </c>
      <c r="G42" s="11">
        <v>6098834.5943900002</v>
      </c>
      <c r="H42" s="12">
        <f t="shared" si="2"/>
        <v>19.819172345856767</v>
      </c>
      <c r="I42" s="12">
        <f t="shared" si="3"/>
        <v>2.5751222639973408</v>
      </c>
      <c r="J42" s="11">
        <v>6109866.0973899998</v>
      </c>
      <c r="K42" s="11">
        <v>7219159.0112899998</v>
      </c>
      <c r="L42" s="12">
        <f t="shared" si="4"/>
        <v>18.155764729015349</v>
      </c>
      <c r="M42" s="12">
        <f t="shared" si="5"/>
        <v>2.5273501340599633</v>
      </c>
    </row>
    <row r="43" spans="1:13" ht="15.5" x14ac:dyDescent="0.35">
      <c r="A43" s="8" t="s">
        <v>32</v>
      </c>
      <c r="B43" s="7">
        <f>B8+B22+B41</f>
        <v>20956387.318399999</v>
      </c>
      <c r="C43" s="7">
        <f>C8+C22+C41</f>
        <v>22334022.90134</v>
      </c>
      <c r="D43" s="9">
        <f t="shared" si="0"/>
        <v>6.573821918868707</v>
      </c>
      <c r="E43" s="9">
        <f t="shared" si="1"/>
        <v>86.282604077063738</v>
      </c>
      <c r="F43" s="14">
        <f>F8+F22+F41</f>
        <v>194451690.32867998</v>
      </c>
      <c r="G43" s="14">
        <f>G8+G22+G41</f>
        <v>206037714.55600002</v>
      </c>
      <c r="H43" s="15">
        <f t="shared" si="2"/>
        <v>5.9583047119499399</v>
      </c>
      <c r="I43" s="15">
        <f t="shared" si="3"/>
        <v>86.995687088207049</v>
      </c>
      <c r="J43" s="14">
        <f>J8+J22+J41</f>
        <v>233974822.57691002</v>
      </c>
      <c r="K43" s="14">
        <f>K8+K22+K41</f>
        <v>248754617.13266999</v>
      </c>
      <c r="L43" s="15">
        <f t="shared" si="4"/>
        <v>6.3168311842192724</v>
      </c>
      <c r="M43" s="15">
        <f t="shared" si="5"/>
        <v>87.086323209543366</v>
      </c>
    </row>
    <row r="44" spans="1:13" ht="31" x14ac:dyDescent="0.25">
      <c r="A44" s="100" t="s">
        <v>216</v>
      </c>
      <c r="B44" s="101">
        <f>B45-B43</f>
        <v>2993113.318599999</v>
      </c>
      <c r="C44" s="101">
        <f>C45-C43</f>
        <v>3550711.5016600005</v>
      </c>
      <c r="D44" s="102">
        <f>(C44-B44)/B44*100</f>
        <v>18.629370949470534</v>
      </c>
      <c r="E44" s="102">
        <f t="shared" ref="E44" si="6">C44/C$45*100</f>
        <v>13.717395922936257</v>
      </c>
      <c r="F44" s="101">
        <f>F45-F43</f>
        <v>29977311.736320019</v>
      </c>
      <c r="G44" s="101">
        <f>G45-G43</f>
        <v>30798985.574999988</v>
      </c>
      <c r="H44" s="103">
        <f>(G44-F44)/F44*100</f>
        <v>2.7409857358371559</v>
      </c>
      <c r="I44" s="102">
        <f t="shared" si="3"/>
        <v>13.004312911792951</v>
      </c>
      <c r="J44" s="101">
        <f>J45-J43</f>
        <v>36097992.472090006</v>
      </c>
      <c r="K44" s="101">
        <f>K45-K43</f>
        <v>36886810.780330002</v>
      </c>
      <c r="L44" s="103">
        <f>(K44-J44)/J44*100</f>
        <v>2.1852137867497463</v>
      </c>
      <c r="M44" s="102">
        <f t="shared" si="5"/>
        <v>12.913676790456636</v>
      </c>
    </row>
    <row r="45" spans="1:13" ht="20" x14ac:dyDescent="0.25">
      <c r="A45" s="104" t="s">
        <v>217</v>
      </c>
      <c r="B45" s="105">
        <v>23949500.636999998</v>
      </c>
      <c r="C45" s="105">
        <v>25884734.403000001</v>
      </c>
      <c r="D45" s="106">
        <f>(C45-B45)/B45*100</f>
        <v>8.0804764797902564</v>
      </c>
      <c r="E45" s="107">
        <f>C45/C$45*100</f>
        <v>100</v>
      </c>
      <c r="F45" s="105">
        <v>224429002.065</v>
      </c>
      <c r="G45" s="105">
        <v>236836700.13100001</v>
      </c>
      <c r="H45" s="106">
        <f>(G45-F45)/F45*100</f>
        <v>5.5285626865668851</v>
      </c>
      <c r="I45" s="107">
        <f>G45/G$45*100</f>
        <v>100</v>
      </c>
      <c r="J45" s="105">
        <v>270072815.04900002</v>
      </c>
      <c r="K45" s="105">
        <v>285641427.91299999</v>
      </c>
      <c r="L45" s="106">
        <f>(K45-J45)/J45*100</f>
        <v>5.7645982847904582</v>
      </c>
      <c r="M45" s="107">
        <f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796875" defaultRowHeight="12.5" x14ac:dyDescent="0.25"/>
  <cols>
    <col min="1" max="1" width="29.1796875" customWidth="1"/>
    <col min="2" max="2" width="20" style="21" customWidth="1"/>
    <col min="3" max="3" width="17.54296875" style="21" customWidth="1"/>
    <col min="4" max="4" width="9.26953125" bestFit="1" customWidth="1"/>
  </cols>
  <sheetData>
    <row r="2" spans="1:4" ht="24.65" customHeight="1" x14ac:dyDescent="0.4">
      <c r="A2" s="89" t="s">
        <v>58</v>
      </c>
      <c r="B2" s="89"/>
      <c r="C2" s="89"/>
      <c r="D2" s="89"/>
    </row>
    <row r="3" spans="1:4" ht="15.5" x14ac:dyDescent="0.35">
      <c r="A3" s="88" t="s">
        <v>59</v>
      </c>
      <c r="B3" s="88"/>
      <c r="C3" s="88"/>
      <c r="D3" s="88"/>
    </row>
    <row r="4" spans="1:4" x14ac:dyDescent="0.25">
      <c r="A4" s="70"/>
      <c r="B4" s="71"/>
      <c r="C4" s="71"/>
      <c r="D4" s="70"/>
    </row>
    <row r="5" spans="1:4" ht="13" x14ac:dyDescent="0.3">
      <c r="A5" s="72" t="s">
        <v>60</v>
      </c>
      <c r="B5" s="73" t="s">
        <v>148</v>
      </c>
      <c r="C5" s="73" t="s">
        <v>149</v>
      </c>
      <c r="D5" s="74" t="s">
        <v>61</v>
      </c>
    </row>
    <row r="6" spans="1:4" x14ac:dyDescent="0.25">
      <c r="A6" s="75" t="s">
        <v>150</v>
      </c>
      <c r="B6" s="76">
        <v>21.328499999999998</v>
      </c>
      <c r="C6" s="76">
        <v>2271.9687300000001</v>
      </c>
      <c r="D6" s="82">
        <f t="shared" ref="D6:D15" si="0">(C6-B6)/B6</f>
        <v>105.52266826077783</v>
      </c>
    </row>
    <row r="7" spans="1:4" x14ac:dyDescent="0.25">
      <c r="A7" s="75" t="s">
        <v>151</v>
      </c>
      <c r="B7" s="76">
        <v>670.55610999999999</v>
      </c>
      <c r="C7" s="76">
        <v>10625.299000000001</v>
      </c>
      <c r="D7" s="82">
        <f t="shared" si="0"/>
        <v>14.845503219708194</v>
      </c>
    </row>
    <row r="8" spans="1:4" x14ac:dyDescent="0.25">
      <c r="A8" s="75" t="s">
        <v>152</v>
      </c>
      <c r="B8" s="76">
        <v>13.32292</v>
      </c>
      <c r="C8" s="76">
        <v>193.80677</v>
      </c>
      <c r="D8" s="82">
        <f t="shared" si="0"/>
        <v>13.546868854575422</v>
      </c>
    </row>
    <row r="9" spans="1:4" x14ac:dyDescent="0.25">
      <c r="A9" s="75" t="s">
        <v>153</v>
      </c>
      <c r="B9" s="76">
        <v>395.65328</v>
      </c>
      <c r="C9" s="76">
        <v>3279.3972800000001</v>
      </c>
      <c r="D9" s="82">
        <f t="shared" si="0"/>
        <v>7.2885633603239688</v>
      </c>
    </row>
    <row r="10" spans="1:4" x14ac:dyDescent="0.25">
      <c r="A10" s="75" t="s">
        <v>154</v>
      </c>
      <c r="B10" s="76">
        <v>7820.5290299999997</v>
      </c>
      <c r="C10" s="76">
        <v>59210.534310000003</v>
      </c>
      <c r="D10" s="82">
        <f t="shared" si="0"/>
        <v>6.5711673830331661</v>
      </c>
    </row>
    <row r="11" spans="1:4" x14ac:dyDescent="0.25">
      <c r="A11" s="75" t="s">
        <v>155</v>
      </c>
      <c r="B11" s="76">
        <v>694.11535000000003</v>
      </c>
      <c r="C11" s="76">
        <v>3271.4643900000001</v>
      </c>
      <c r="D11" s="82">
        <f t="shared" si="0"/>
        <v>3.7131422608648545</v>
      </c>
    </row>
    <row r="12" spans="1:4" x14ac:dyDescent="0.25">
      <c r="A12" s="75" t="s">
        <v>156</v>
      </c>
      <c r="B12" s="76">
        <v>1194.06818</v>
      </c>
      <c r="C12" s="76">
        <v>5286.7596400000002</v>
      </c>
      <c r="D12" s="82">
        <f t="shared" si="0"/>
        <v>3.4275190718171555</v>
      </c>
    </row>
    <row r="13" spans="1:4" x14ac:dyDescent="0.25">
      <c r="A13" s="75" t="s">
        <v>157</v>
      </c>
      <c r="B13" s="76">
        <v>191.92093</v>
      </c>
      <c r="C13" s="76">
        <v>752.83226999999999</v>
      </c>
      <c r="D13" s="82">
        <f t="shared" si="0"/>
        <v>2.9226168297537951</v>
      </c>
    </row>
    <row r="14" spans="1:4" x14ac:dyDescent="0.25">
      <c r="A14" s="75" t="s">
        <v>158</v>
      </c>
      <c r="B14" s="76">
        <v>28101.170330000001</v>
      </c>
      <c r="C14" s="76">
        <v>105461.17978000001</v>
      </c>
      <c r="D14" s="82">
        <f t="shared" si="0"/>
        <v>2.7529105920336954</v>
      </c>
    </row>
    <row r="15" spans="1:4" x14ac:dyDescent="0.25">
      <c r="A15" s="75" t="s">
        <v>159</v>
      </c>
      <c r="B15" s="76">
        <v>1664.83917</v>
      </c>
      <c r="C15" s="76">
        <v>5283.83536</v>
      </c>
      <c r="D15" s="82">
        <f t="shared" si="0"/>
        <v>2.1737812608049101</v>
      </c>
    </row>
    <row r="16" spans="1:4" x14ac:dyDescent="0.25">
      <c r="A16" s="77"/>
      <c r="B16" s="71"/>
      <c r="C16" s="71"/>
      <c r="D16" s="78"/>
    </row>
    <row r="17" spans="1:4" x14ac:dyDescent="0.25">
      <c r="A17" s="79"/>
      <c r="B17" s="71"/>
      <c r="C17" s="71"/>
      <c r="D17" s="70"/>
    </row>
    <row r="18" spans="1:4" ht="19" x14ac:dyDescent="0.4">
      <c r="A18" s="89" t="s">
        <v>62</v>
      </c>
      <c r="B18" s="89"/>
      <c r="C18" s="89"/>
      <c r="D18" s="89"/>
    </row>
    <row r="19" spans="1:4" ht="15.5" x14ac:dyDescent="0.35">
      <c r="A19" s="88" t="s">
        <v>63</v>
      </c>
      <c r="B19" s="88"/>
      <c r="C19" s="88"/>
      <c r="D19" s="88"/>
    </row>
    <row r="20" spans="1:4" ht="13" x14ac:dyDescent="0.3">
      <c r="A20" s="80"/>
      <c r="B20" s="71"/>
      <c r="C20" s="71"/>
      <c r="D20" s="70"/>
    </row>
    <row r="21" spans="1:4" ht="13" x14ac:dyDescent="0.3">
      <c r="A21" s="72" t="s">
        <v>60</v>
      </c>
      <c r="B21" s="73" t="s">
        <v>148</v>
      </c>
      <c r="C21" s="73" t="s">
        <v>149</v>
      </c>
      <c r="D21" s="74" t="s">
        <v>61</v>
      </c>
    </row>
    <row r="22" spans="1:4" x14ac:dyDescent="0.25">
      <c r="A22" s="75" t="s">
        <v>160</v>
      </c>
      <c r="B22" s="76">
        <v>1813788.31592</v>
      </c>
      <c r="C22" s="76">
        <v>1885170.1059699999</v>
      </c>
      <c r="D22" s="82">
        <f t="shared" ref="D22:D31" si="1">(C22-B22)/B22</f>
        <v>3.9355083183338996E-2</v>
      </c>
    </row>
    <row r="23" spans="1:4" x14ac:dyDescent="0.25">
      <c r="A23" s="75" t="s">
        <v>161</v>
      </c>
      <c r="B23" s="76">
        <v>1197075.4050199999</v>
      </c>
      <c r="C23" s="76">
        <v>1504593.4975999999</v>
      </c>
      <c r="D23" s="82">
        <f t="shared" si="1"/>
        <v>0.25689116265391998</v>
      </c>
    </row>
    <row r="24" spans="1:4" x14ac:dyDescent="0.25">
      <c r="A24" s="75" t="s">
        <v>162</v>
      </c>
      <c r="B24" s="76">
        <v>1289112.6267299999</v>
      </c>
      <c r="C24" s="76">
        <v>1306610.7035300001</v>
      </c>
      <c r="D24" s="82">
        <f t="shared" si="1"/>
        <v>1.3573737807833192E-2</v>
      </c>
    </row>
    <row r="25" spans="1:4" x14ac:dyDescent="0.25">
      <c r="A25" s="75" t="s">
        <v>163</v>
      </c>
      <c r="B25" s="76">
        <v>1068305.28947</v>
      </c>
      <c r="C25" s="76">
        <v>1144351.6942400001</v>
      </c>
      <c r="D25" s="82">
        <f t="shared" si="1"/>
        <v>7.118415074751501E-2</v>
      </c>
    </row>
    <row r="26" spans="1:4" x14ac:dyDescent="0.25">
      <c r="A26" s="75" t="s">
        <v>164</v>
      </c>
      <c r="B26" s="76">
        <v>922201.19510999997</v>
      </c>
      <c r="C26" s="76">
        <v>929283.83837999997</v>
      </c>
      <c r="D26" s="82">
        <f t="shared" si="1"/>
        <v>7.6801497412451129E-3</v>
      </c>
    </row>
    <row r="27" spans="1:4" x14ac:dyDescent="0.25">
      <c r="A27" s="75" t="s">
        <v>165</v>
      </c>
      <c r="B27" s="76">
        <v>891615.45730999997</v>
      </c>
      <c r="C27" s="76">
        <v>927528.32316999999</v>
      </c>
      <c r="D27" s="82">
        <f t="shared" si="1"/>
        <v>4.0278424477239304E-2</v>
      </c>
    </row>
    <row r="28" spans="1:4" x14ac:dyDescent="0.25">
      <c r="A28" s="75" t="s">
        <v>166</v>
      </c>
      <c r="B28" s="76">
        <v>970862.83571999997</v>
      </c>
      <c r="C28" s="76">
        <v>840464.90867999999</v>
      </c>
      <c r="D28" s="82">
        <f t="shared" si="1"/>
        <v>-0.13431137977724297</v>
      </c>
    </row>
    <row r="29" spans="1:4" x14ac:dyDescent="0.25">
      <c r="A29" s="75" t="s">
        <v>167</v>
      </c>
      <c r="B29" s="76">
        <v>592661.22594999999</v>
      </c>
      <c r="C29" s="76">
        <v>646950.36010000005</v>
      </c>
      <c r="D29" s="82">
        <f t="shared" si="1"/>
        <v>9.1602304609986709E-2</v>
      </c>
    </row>
    <row r="30" spans="1:4" x14ac:dyDescent="0.25">
      <c r="A30" s="75" t="s">
        <v>168</v>
      </c>
      <c r="B30" s="76">
        <v>688221.94744000002</v>
      </c>
      <c r="C30" s="76">
        <v>594448.88222000003</v>
      </c>
      <c r="D30" s="82">
        <f t="shared" si="1"/>
        <v>-0.13625410460798365</v>
      </c>
    </row>
    <row r="31" spans="1:4" x14ac:dyDescent="0.25">
      <c r="A31" s="75" t="s">
        <v>169</v>
      </c>
      <c r="B31" s="76">
        <v>316773.90366000001</v>
      </c>
      <c r="C31" s="76">
        <v>568330.78888999997</v>
      </c>
      <c r="D31" s="82">
        <f t="shared" si="1"/>
        <v>0.79412124017640406</v>
      </c>
    </row>
    <row r="32" spans="1:4" x14ac:dyDescent="0.25">
      <c r="A32" s="70"/>
      <c r="B32" s="71"/>
      <c r="C32" s="71"/>
      <c r="D32" s="70"/>
    </row>
    <row r="33" spans="1:4" ht="19" x14ac:dyDescent="0.4">
      <c r="A33" s="89" t="s">
        <v>64</v>
      </c>
      <c r="B33" s="89"/>
      <c r="C33" s="89"/>
      <c r="D33" s="89"/>
    </row>
    <row r="34" spans="1:4" ht="15.5" x14ac:dyDescent="0.35">
      <c r="A34" s="88" t="s">
        <v>68</v>
      </c>
      <c r="B34" s="88"/>
      <c r="C34" s="88"/>
      <c r="D34" s="88"/>
    </row>
    <row r="35" spans="1:4" x14ac:dyDescent="0.25">
      <c r="A35" s="70"/>
      <c r="B35" s="71"/>
      <c r="C35" s="71"/>
      <c r="D35" s="70"/>
    </row>
    <row r="36" spans="1:4" ht="13" x14ac:dyDescent="0.3">
      <c r="A36" s="72" t="s">
        <v>66</v>
      </c>
      <c r="B36" s="73" t="s">
        <v>148</v>
      </c>
      <c r="C36" s="73" t="s">
        <v>149</v>
      </c>
      <c r="D36" s="74" t="s">
        <v>61</v>
      </c>
    </row>
    <row r="37" spans="1:4" x14ac:dyDescent="0.25">
      <c r="A37" s="75" t="s">
        <v>145</v>
      </c>
      <c r="B37" s="76">
        <v>707493.65618000005</v>
      </c>
      <c r="C37" s="76">
        <v>1140025.5587599999</v>
      </c>
      <c r="D37" s="82">
        <f t="shared" ref="D37:D46" si="2">(C37-B37)/B37</f>
        <v>0.61135799424038284</v>
      </c>
    </row>
    <row r="38" spans="1:4" x14ac:dyDescent="0.25">
      <c r="A38" s="75" t="s">
        <v>128</v>
      </c>
      <c r="B38" s="76">
        <v>82093.361940000003</v>
      </c>
      <c r="C38" s="76">
        <v>130160.55886999999</v>
      </c>
      <c r="D38" s="82">
        <f t="shared" si="2"/>
        <v>0.58551868012338326</v>
      </c>
    </row>
    <row r="39" spans="1:4" x14ac:dyDescent="0.25">
      <c r="A39" s="75" t="s">
        <v>126</v>
      </c>
      <c r="B39" s="76">
        <v>200088.88024</v>
      </c>
      <c r="C39" s="76">
        <v>303701.62508000003</v>
      </c>
      <c r="D39" s="82">
        <f t="shared" si="2"/>
        <v>0.51783359832750309</v>
      </c>
    </row>
    <row r="40" spans="1:4" x14ac:dyDescent="0.25">
      <c r="A40" s="75" t="s">
        <v>144</v>
      </c>
      <c r="B40" s="76">
        <v>568425.10135000001</v>
      </c>
      <c r="C40" s="76">
        <v>760800.45869</v>
      </c>
      <c r="D40" s="82">
        <f t="shared" si="2"/>
        <v>0.33843571806225969</v>
      </c>
    </row>
    <row r="41" spans="1:4" x14ac:dyDescent="0.25">
      <c r="A41" s="75" t="s">
        <v>147</v>
      </c>
      <c r="B41" s="76">
        <v>583303.73604999995</v>
      </c>
      <c r="C41" s="76">
        <v>688042.73155999999</v>
      </c>
      <c r="D41" s="82">
        <f t="shared" si="2"/>
        <v>0.17956167436757506</v>
      </c>
    </row>
    <row r="42" spans="1:4" x14ac:dyDescent="0.25">
      <c r="A42" s="75" t="s">
        <v>139</v>
      </c>
      <c r="B42" s="76">
        <v>1640848.5190300001</v>
      </c>
      <c r="C42" s="76">
        <v>1929862.38879</v>
      </c>
      <c r="D42" s="82">
        <f t="shared" si="2"/>
        <v>0.17613683798846505</v>
      </c>
    </row>
    <row r="43" spans="1:4" x14ac:dyDescent="0.25">
      <c r="A43" s="77" t="s">
        <v>135</v>
      </c>
      <c r="B43" s="76">
        <v>2650682.4273799998</v>
      </c>
      <c r="C43" s="76">
        <v>3013924.8226800002</v>
      </c>
      <c r="D43" s="82">
        <f t="shared" si="2"/>
        <v>0.13703731218342827</v>
      </c>
    </row>
    <row r="44" spans="1:4" x14ac:dyDescent="0.25">
      <c r="A44" s="75" t="s">
        <v>125</v>
      </c>
      <c r="B44" s="76">
        <v>188162.16274999999</v>
      </c>
      <c r="C44" s="76">
        <v>212955.36030999999</v>
      </c>
      <c r="D44" s="82">
        <f t="shared" si="2"/>
        <v>0.13176505413015083</v>
      </c>
    </row>
    <row r="45" spans="1:4" x14ac:dyDescent="0.25">
      <c r="A45" s="75" t="s">
        <v>130</v>
      </c>
      <c r="B45" s="76">
        <v>381273.72097999998</v>
      </c>
      <c r="C45" s="76">
        <v>422354.65964000003</v>
      </c>
      <c r="D45" s="82">
        <f t="shared" si="2"/>
        <v>0.10774657785070631</v>
      </c>
    </row>
    <row r="46" spans="1:4" x14ac:dyDescent="0.25">
      <c r="A46" s="75" t="s">
        <v>141</v>
      </c>
      <c r="B46" s="76">
        <v>1219311.4793700001</v>
      </c>
      <c r="C46" s="76">
        <v>1324090.3751399999</v>
      </c>
      <c r="D46" s="82">
        <f t="shared" si="2"/>
        <v>8.5932837952233096E-2</v>
      </c>
    </row>
    <row r="47" spans="1:4" x14ac:dyDescent="0.25">
      <c r="A47" s="70"/>
      <c r="B47" s="71"/>
      <c r="C47" s="71"/>
      <c r="D47" s="70"/>
    </row>
    <row r="48" spans="1:4" ht="19" x14ac:dyDescent="0.4">
      <c r="A48" s="89" t="s">
        <v>67</v>
      </c>
      <c r="B48" s="89"/>
      <c r="C48" s="89"/>
      <c r="D48" s="89"/>
    </row>
    <row r="49" spans="1:4" ht="15.5" x14ac:dyDescent="0.35">
      <c r="A49" s="88" t="s">
        <v>65</v>
      </c>
      <c r="B49" s="88"/>
      <c r="C49" s="88"/>
      <c r="D49" s="88"/>
    </row>
    <row r="50" spans="1:4" x14ac:dyDescent="0.25">
      <c r="A50" s="70"/>
      <c r="B50" s="71"/>
      <c r="C50" s="71"/>
      <c r="D50" s="70"/>
    </row>
    <row r="51" spans="1:4" ht="13" x14ac:dyDescent="0.3">
      <c r="A51" s="72" t="s">
        <v>66</v>
      </c>
      <c r="B51" s="73" t="s">
        <v>148</v>
      </c>
      <c r="C51" s="73" t="s">
        <v>149</v>
      </c>
      <c r="D51" s="74" t="s">
        <v>61</v>
      </c>
    </row>
    <row r="52" spans="1:4" x14ac:dyDescent="0.25">
      <c r="A52" s="75" t="s">
        <v>137</v>
      </c>
      <c r="B52" s="76">
        <v>3809159.2869099998</v>
      </c>
      <c r="C52" s="76">
        <v>4032435.1768</v>
      </c>
      <c r="D52" s="82">
        <f t="shared" ref="D52:D61" si="3">(C52-B52)/B52</f>
        <v>5.8615529851239752E-2</v>
      </c>
    </row>
    <row r="53" spans="1:4" x14ac:dyDescent="0.25">
      <c r="A53" s="75" t="s">
        <v>135</v>
      </c>
      <c r="B53" s="76">
        <v>2650682.4273799998</v>
      </c>
      <c r="C53" s="76">
        <v>3013924.8226800002</v>
      </c>
      <c r="D53" s="82">
        <f t="shared" si="3"/>
        <v>0.13703731218342827</v>
      </c>
    </row>
    <row r="54" spans="1:4" x14ac:dyDescent="0.25">
      <c r="A54" s="75" t="s">
        <v>139</v>
      </c>
      <c r="B54" s="76">
        <v>1640848.5190300001</v>
      </c>
      <c r="C54" s="76">
        <v>1929862.38879</v>
      </c>
      <c r="D54" s="82">
        <f t="shared" si="3"/>
        <v>0.17613683798846505</v>
      </c>
    </row>
    <row r="55" spans="1:4" x14ac:dyDescent="0.25">
      <c r="A55" s="75" t="s">
        <v>142</v>
      </c>
      <c r="B55" s="76">
        <v>1286962.82278</v>
      </c>
      <c r="C55" s="76">
        <v>1352621.8566000001</v>
      </c>
      <c r="D55" s="82">
        <f t="shared" si="3"/>
        <v>5.1018594055551904E-2</v>
      </c>
    </row>
    <row r="56" spans="1:4" x14ac:dyDescent="0.25">
      <c r="A56" s="75" t="s">
        <v>141</v>
      </c>
      <c r="B56" s="76">
        <v>1219311.4793700001</v>
      </c>
      <c r="C56" s="76">
        <v>1324090.3751399999</v>
      </c>
      <c r="D56" s="82">
        <f t="shared" si="3"/>
        <v>8.5932837952233096E-2</v>
      </c>
    </row>
    <row r="57" spans="1:4" x14ac:dyDescent="0.25">
      <c r="A57" s="75" t="s">
        <v>136</v>
      </c>
      <c r="B57" s="76">
        <v>1508490.2202399999</v>
      </c>
      <c r="C57" s="76">
        <v>1296330.21795</v>
      </c>
      <c r="D57" s="82">
        <f t="shared" si="3"/>
        <v>-0.14064393619750842</v>
      </c>
    </row>
    <row r="58" spans="1:4" x14ac:dyDescent="0.25">
      <c r="A58" s="75" t="s">
        <v>145</v>
      </c>
      <c r="B58" s="76">
        <v>707493.65618000005</v>
      </c>
      <c r="C58" s="76">
        <v>1140025.5587599999</v>
      </c>
      <c r="D58" s="82">
        <f t="shared" si="3"/>
        <v>0.61135799424038284</v>
      </c>
    </row>
    <row r="59" spans="1:4" x14ac:dyDescent="0.25">
      <c r="A59" s="75" t="s">
        <v>122</v>
      </c>
      <c r="B59" s="76">
        <v>1089641.66496</v>
      </c>
      <c r="C59" s="76">
        <v>1038577.307</v>
      </c>
      <c r="D59" s="82">
        <f t="shared" si="3"/>
        <v>-4.6863441076176612E-2</v>
      </c>
    </row>
    <row r="60" spans="1:4" x14ac:dyDescent="0.25">
      <c r="A60" s="75" t="s">
        <v>140</v>
      </c>
      <c r="B60" s="76">
        <v>1066912.67787</v>
      </c>
      <c r="C60" s="76">
        <v>954534.87621000002</v>
      </c>
      <c r="D60" s="82">
        <f t="shared" si="3"/>
        <v>-0.10532989624263597</v>
      </c>
    </row>
    <row r="61" spans="1:4" x14ac:dyDescent="0.25">
      <c r="A61" s="75" t="s">
        <v>132</v>
      </c>
      <c r="B61" s="76">
        <v>838978.86069</v>
      </c>
      <c r="C61" s="76">
        <v>811007.98796000006</v>
      </c>
      <c r="D61" s="82">
        <f t="shared" si="3"/>
        <v>-3.3339186528485242E-2</v>
      </c>
    </row>
    <row r="62" spans="1:4" x14ac:dyDescent="0.25">
      <c r="A62" s="70"/>
      <c r="B62" s="71"/>
      <c r="C62" s="71"/>
      <c r="D62" s="70"/>
    </row>
    <row r="63" spans="1:4" ht="19" x14ac:dyDescent="0.4">
      <c r="A63" s="89" t="s">
        <v>69</v>
      </c>
      <c r="B63" s="89"/>
      <c r="C63" s="89"/>
      <c r="D63" s="89"/>
    </row>
    <row r="64" spans="1:4" ht="15.5" x14ac:dyDescent="0.35">
      <c r="A64" s="88" t="s">
        <v>70</v>
      </c>
      <c r="B64" s="88"/>
      <c r="C64" s="88"/>
      <c r="D64" s="88"/>
    </row>
    <row r="65" spans="1:4" x14ac:dyDescent="0.25">
      <c r="A65" s="70"/>
      <c r="B65" s="71"/>
      <c r="C65" s="71"/>
      <c r="D65" s="70"/>
    </row>
    <row r="66" spans="1:4" ht="13" x14ac:dyDescent="0.3">
      <c r="A66" s="72" t="s">
        <v>71</v>
      </c>
      <c r="B66" s="73" t="s">
        <v>148</v>
      </c>
      <c r="C66" s="73" t="s">
        <v>149</v>
      </c>
      <c r="D66" s="74" t="s">
        <v>61</v>
      </c>
    </row>
    <row r="67" spans="1:4" x14ac:dyDescent="0.25">
      <c r="A67" s="75" t="s">
        <v>170</v>
      </c>
      <c r="B67" s="81">
        <v>8209461.3178099999</v>
      </c>
      <c r="C67" s="81">
        <v>8966062.2308699992</v>
      </c>
      <c r="D67" s="82">
        <f t="shared" ref="D67:D76" si="4">(C67-B67)/B67</f>
        <v>9.2162065666670831E-2</v>
      </c>
    </row>
    <row r="68" spans="1:4" x14ac:dyDescent="0.25">
      <c r="A68" s="75" t="s">
        <v>171</v>
      </c>
      <c r="B68" s="81">
        <v>1961792.6079299999</v>
      </c>
      <c r="C68" s="81">
        <v>2158351.5163500002</v>
      </c>
      <c r="D68" s="82">
        <f t="shared" si="4"/>
        <v>0.10019352077557313</v>
      </c>
    </row>
    <row r="69" spans="1:4" x14ac:dyDescent="0.25">
      <c r="A69" s="75" t="s">
        <v>172</v>
      </c>
      <c r="B69" s="81">
        <v>1577113.17551</v>
      </c>
      <c r="C69" s="81">
        <v>1881033.4609900001</v>
      </c>
      <c r="D69" s="82">
        <f t="shared" si="4"/>
        <v>0.19270670627789263</v>
      </c>
    </row>
    <row r="70" spans="1:4" x14ac:dyDescent="0.25">
      <c r="A70" s="75" t="s">
        <v>173</v>
      </c>
      <c r="B70" s="81">
        <v>1615579.97964</v>
      </c>
      <c r="C70" s="81">
        <v>1741360.5474400001</v>
      </c>
      <c r="D70" s="82">
        <f t="shared" si="4"/>
        <v>7.7854745283503571E-2</v>
      </c>
    </row>
    <row r="71" spans="1:4" x14ac:dyDescent="0.25">
      <c r="A71" s="75" t="s">
        <v>174</v>
      </c>
      <c r="B71" s="81">
        <v>1170631.9714599999</v>
      </c>
      <c r="C71" s="81">
        <v>1215879.77446</v>
      </c>
      <c r="D71" s="82">
        <f t="shared" si="4"/>
        <v>3.865245790576477E-2</v>
      </c>
    </row>
    <row r="72" spans="1:4" x14ac:dyDescent="0.25">
      <c r="A72" s="75" t="s">
        <v>175</v>
      </c>
      <c r="B72" s="81">
        <v>927035.72837000003</v>
      </c>
      <c r="C72" s="81">
        <v>1024399.8047</v>
      </c>
      <c r="D72" s="82">
        <f t="shared" si="4"/>
        <v>0.1050273180961369</v>
      </c>
    </row>
    <row r="73" spans="1:4" x14ac:dyDescent="0.25">
      <c r="A73" s="75" t="s">
        <v>176</v>
      </c>
      <c r="B73" s="81">
        <v>411630.32144999999</v>
      </c>
      <c r="C73" s="81">
        <v>468604.61820000003</v>
      </c>
      <c r="D73" s="82">
        <f t="shared" si="4"/>
        <v>0.13841132147239207</v>
      </c>
    </row>
    <row r="74" spans="1:4" x14ac:dyDescent="0.25">
      <c r="A74" s="75" t="s">
        <v>177</v>
      </c>
      <c r="B74" s="81">
        <v>699108.15954999998</v>
      </c>
      <c r="C74" s="81">
        <v>429384.0024</v>
      </c>
      <c r="D74" s="82">
        <f t="shared" si="4"/>
        <v>-0.38581177099065084</v>
      </c>
    </row>
    <row r="75" spans="1:4" x14ac:dyDescent="0.25">
      <c r="A75" s="75" t="s">
        <v>178</v>
      </c>
      <c r="B75" s="81">
        <v>478582.3749</v>
      </c>
      <c r="C75" s="81">
        <v>409782.29342</v>
      </c>
      <c r="D75" s="82">
        <f t="shared" si="4"/>
        <v>-0.1437580761188203</v>
      </c>
    </row>
    <row r="76" spans="1:4" x14ac:dyDescent="0.25">
      <c r="A76" s="75" t="s">
        <v>179</v>
      </c>
      <c r="B76" s="81">
        <v>306349.80739999999</v>
      </c>
      <c r="C76" s="81">
        <v>328176.01727000001</v>
      </c>
      <c r="D76" s="82">
        <f t="shared" si="4"/>
        <v>7.1246037512605997E-2</v>
      </c>
    </row>
    <row r="77" spans="1:4" x14ac:dyDescent="0.25">
      <c r="A77" s="70"/>
      <c r="B77" s="71"/>
      <c r="C77" s="71"/>
      <c r="D77" s="70"/>
    </row>
    <row r="78" spans="1:4" ht="19" x14ac:dyDescent="0.4">
      <c r="A78" s="89" t="s">
        <v>72</v>
      </c>
      <c r="B78" s="89"/>
      <c r="C78" s="89"/>
      <c r="D78" s="89"/>
    </row>
    <row r="79" spans="1:4" ht="15.5" x14ac:dyDescent="0.35">
      <c r="A79" s="88" t="s">
        <v>73</v>
      </c>
      <c r="B79" s="88"/>
      <c r="C79" s="88"/>
      <c r="D79" s="88"/>
    </row>
    <row r="80" spans="1:4" x14ac:dyDescent="0.25">
      <c r="A80" s="70"/>
      <c r="B80" s="71"/>
      <c r="C80" s="71"/>
      <c r="D80" s="70"/>
    </row>
    <row r="81" spans="1:4" ht="13" x14ac:dyDescent="0.3">
      <c r="A81" s="72" t="s">
        <v>71</v>
      </c>
      <c r="B81" s="73" t="s">
        <v>148</v>
      </c>
      <c r="C81" s="73" t="s">
        <v>149</v>
      </c>
      <c r="D81" s="74" t="s">
        <v>61</v>
      </c>
    </row>
    <row r="82" spans="1:4" x14ac:dyDescent="0.25">
      <c r="A82" s="75" t="s">
        <v>180</v>
      </c>
      <c r="B82" s="81">
        <v>2813.1109099999999</v>
      </c>
      <c r="C82" s="81">
        <v>24030.72998</v>
      </c>
      <c r="D82" s="82">
        <f t="shared" ref="D82:D91" si="5">(C82-B82)/B82</f>
        <v>7.5424040319832262</v>
      </c>
    </row>
    <row r="83" spans="1:4" x14ac:dyDescent="0.25">
      <c r="A83" s="75" t="s">
        <v>181</v>
      </c>
      <c r="B83" s="81">
        <v>526.84303</v>
      </c>
      <c r="C83" s="81">
        <v>1595.36914</v>
      </c>
      <c r="D83" s="82">
        <f t="shared" si="5"/>
        <v>2.0281678776314078</v>
      </c>
    </row>
    <row r="84" spans="1:4" x14ac:dyDescent="0.25">
      <c r="A84" s="75" t="s">
        <v>182</v>
      </c>
      <c r="B84" s="81">
        <v>1655.80474</v>
      </c>
      <c r="C84" s="81">
        <v>4386.9919200000004</v>
      </c>
      <c r="D84" s="82">
        <f t="shared" si="5"/>
        <v>1.6494621098862179</v>
      </c>
    </row>
    <row r="85" spans="1:4" x14ac:dyDescent="0.25">
      <c r="A85" s="75" t="s">
        <v>183</v>
      </c>
      <c r="B85" s="81">
        <v>14801.958570000001</v>
      </c>
      <c r="C85" s="81">
        <v>34546.416989999998</v>
      </c>
      <c r="D85" s="82">
        <f t="shared" si="5"/>
        <v>1.3339085045148855</v>
      </c>
    </row>
    <row r="86" spans="1:4" x14ac:dyDescent="0.25">
      <c r="A86" s="75" t="s">
        <v>184</v>
      </c>
      <c r="B86" s="81">
        <v>79100.416509999995</v>
      </c>
      <c r="C86" s="81">
        <v>165449.66024999999</v>
      </c>
      <c r="D86" s="82">
        <f t="shared" si="5"/>
        <v>1.09164082251177</v>
      </c>
    </row>
    <row r="87" spans="1:4" x14ac:dyDescent="0.25">
      <c r="A87" s="75" t="s">
        <v>185</v>
      </c>
      <c r="B87" s="81">
        <v>109.42574999999999</v>
      </c>
      <c r="C87" s="81">
        <v>214.31388999999999</v>
      </c>
      <c r="D87" s="82">
        <f t="shared" si="5"/>
        <v>0.95853252091029761</v>
      </c>
    </row>
    <row r="88" spans="1:4" x14ac:dyDescent="0.25">
      <c r="A88" s="75" t="s">
        <v>186</v>
      </c>
      <c r="B88" s="81">
        <v>2282.3055399999998</v>
      </c>
      <c r="C88" s="81">
        <v>3900.1184400000002</v>
      </c>
      <c r="D88" s="82">
        <f t="shared" si="5"/>
        <v>0.70885027076611329</v>
      </c>
    </row>
    <row r="89" spans="1:4" x14ac:dyDescent="0.25">
      <c r="A89" s="75" t="s">
        <v>187</v>
      </c>
      <c r="B89" s="81">
        <v>6862.8176999999996</v>
      </c>
      <c r="C89" s="81">
        <v>11557.375539999999</v>
      </c>
      <c r="D89" s="82">
        <f t="shared" si="5"/>
        <v>0.68405690566427257</v>
      </c>
    </row>
    <row r="90" spans="1:4" x14ac:dyDescent="0.25">
      <c r="A90" s="75" t="s">
        <v>188</v>
      </c>
      <c r="B90" s="81">
        <v>28584.53138</v>
      </c>
      <c r="C90" s="81">
        <v>44819.701809999999</v>
      </c>
      <c r="D90" s="82">
        <f t="shared" si="5"/>
        <v>0.56797049474665895</v>
      </c>
    </row>
    <row r="91" spans="1:4" x14ac:dyDescent="0.25">
      <c r="A91" s="75" t="s">
        <v>189</v>
      </c>
      <c r="B91" s="81">
        <v>15580.349609999999</v>
      </c>
      <c r="C91" s="81">
        <v>23784.015589999999</v>
      </c>
      <c r="D91" s="82">
        <f t="shared" si="5"/>
        <v>0.52653927449321214</v>
      </c>
    </row>
    <row r="92" spans="1:4" ht="13" x14ac:dyDescent="0.3">
      <c r="A92" s="70" t="s">
        <v>110</v>
      </c>
      <c r="B92" s="71"/>
      <c r="C92" s="71"/>
      <c r="D92" s="70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="80" zoomScaleNormal="80" workbookViewId="0">
      <selection activeCell="J2" sqref="J2"/>
    </sheetView>
  </sheetViews>
  <sheetFormatPr defaultColWidth="9.1796875" defaultRowHeight="12.5" x14ac:dyDescent="0.25"/>
  <cols>
    <col min="1" max="1" width="44.7265625" style="142" customWidth="1"/>
    <col min="2" max="2" width="15.6328125" style="165" customWidth="1"/>
    <col min="3" max="3" width="15.6328125" style="142" customWidth="1"/>
    <col min="4" max="4" width="10.26953125" style="142" customWidth="1"/>
    <col min="5" max="5" width="14" style="142" bestFit="1" customWidth="1"/>
    <col min="6" max="7" width="15.6328125" style="142" customWidth="1"/>
    <col min="8" max="8" width="10.54296875" style="142" bestFit="1" customWidth="1"/>
    <col min="9" max="9" width="14" style="142" bestFit="1" customWidth="1"/>
    <col min="10" max="11" width="15.6328125" style="142" customWidth="1"/>
    <col min="12" max="12" width="10.54296875" style="142" bestFit="1" customWidth="1"/>
    <col min="13" max="13" width="10.7265625" style="142" bestFit="1" customWidth="1"/>
    <col min="14" max="16384" width="9.1796875" style="142"/>
  </cols>
  <sheetData>
    <row r="1" spans="1:13" ht="25" x14ac:dyDescent="0.25">
      <c r="B1" s="143" t="s">
        <v>111</v>
      </c>
      <c r="C1" s="143"/>
      <c r="D1" s="143"/>
      <c r="E1" s="143"/>
      <c r="F1" s="143"/>
      <c r="G1" s="143"/>
      <c r="H1" s="143"/>
      <c r="I1" s="143"/>
      <c r="J1" s="143"/>
    </row>
    <row r="5" spans="1:13" ht="25" x14ac:dyDescent="0.25">
      <c r="A5" s="138" t="s">
        <v>107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13" ht="18" x14ac:dyDescent="0.25">
      <c r="A6" s="144"/>
      <c r="B6" s="141" t="str">
        <f>SEKTOR_USD!B6</f>
        <v>1 - 31 EKIM</v>
      </c>
      <c r="C6" s="141"/>
      <c r="D6" s="141"/>
      <c r="E6" s="141"/>
      <c r="F6" s="141" t="str">
        <f>SEKTOR_USD!F6</f>
        <v>1 OCAK  -  31 EKIM</v>
      </c>
      <c r="G6" s="141"/>
      <c r="H6" s="141"/>
      <c r="I6" s="141"/>
      <c r="J6" s="141" t="s">
        <v>100</v>
      </c>
      <c r="K6" s="141"/>
      <c r="L6" s="141"/>
      <c r="M6" s="141"/>
    </row>
    <row r="7" spans="1:13" ht="28" x14ac:dyDescent="0.25">
      <c r="A7" s="145" t="s">
        <v>1</v>
      </c>
      <c r="B7" s="146">
        <f>SEKTOR_USD!B7</f>
        <v>2025</v>
      </c>
      <c r="C7" s="147">
        <f>SEKTOR_USD!C7</f>
        <v>2026</v>
      </c>
      <c r="D7" s="148" t="s">
        <v>112</v>
      </c>
      <c r="E7" s="148" t="s">
        <v>113</v>
      </c>
      <c r="F7" s="149"/>
      <c r="G7" s="150"/>
      <c r="H7" s="148" t="s">
        <v>112</v>
      </c>
      <c r="I7" s="148" t="s">
        <v>113</v>
      </c>
      <c r="J7" s="149"/>
      <c r="K7" s="149"/>
      <c r="L7" s="148" t="s">
        <v>112</v>
      </c>
      <c r="M7" s="148" t="s">
        <v>113</v>
      </c>
    </row>
    <row r="8" spans="1:13" ht="16.5" x14ac:dyDescent="0.25">
      <c r="A8" s="151" t="s">
        <v>2</v>
      </c>
      <c r="B8" s="152">
        <f>SEKTOR_USD!B8*$B$47</f>
        <v>137159787.87141508</v>
      </c>
      <c r="C8" s="152">
        <f>SEKTOR_USD!C8*$C$47</f>
        <v>165061981.82135677</v>
      </c>
      <c r="D8" s="153">
        <f t="shared" ref="D8:D42" si="0">(C8-B8)/B8*100</f>
        <v>20.342838366081111</v>
      </c>
      <c r="E8" s="153">
        <f>C8/C$43*100</f>
        <v>14.98768685420827</v>
      </c>
      <c r="F8" s="152">
        <f>SEKTOR_USD!F8*$B$48</f>
        <v>1137128903.1892531</v>
      </c>
      <c r="G8" s="152">
        <f>SEKTOR_USD!G8*$C$48</f>
        <v>1399499471.0912547</v>
      </c>
      <c r="H8" s="153">
        <f t="shared" ref="H8:H42" si="1">(G8-F8)/F8*100</f>
        <v>23.073071765755223</v>
      </c>
      <c r="I8" s="153">
        <f>G8/G$43*100</f>
        <v>14.785783901543889</v>
      </c>
      <c r="J8" s="152">
        <f>SEKTOR_USD!J8*$B$49</f>
        <v>1373644802.9223771</v>
      </c>
      <c r="K8" s="152">
        <f>SEKTOR_USD!K8*$C$49</f>
        <v>1702582705.9451439</v>
      </c>
      <c r="L8" s="153">
        <f t="shared" ref="L8:L42" si="2">(K8-J8)/J8*100</f>
        <v>23.946358063086173</v>
      </c>
      <c r="M8" s="153">
        <f>K8/K$43*100</f>
        <v>15.093688448964629</v>
      </c>
    </row>
    <row r="9" spans="1:13" s="156" customFormat="1" ht="15.5" x14ac:dyDescent="0.25">
      <c r="A9" s="154" t="s">
        <v>3</v>
      </c>
      <c r="B9" s="152">
        <f>SEKTOR_USD!B9*$B$47</f>
        <v>90728312.519561529</v>
      </c>
      <c r="C9" s="152">
        <f>SEKTOR_USD!C9*$C$47</f>
        <v>111171034.51874894</v>
      </c>
      <c r="D9" s="155">
        <f t="shared" si="0"/>
        <v>22.531800086968271</v>
      </c>
      <c r="E9" s="155">
        <f>C9/C$43*100</f>
        <v>10.094369607343488</v>
      </c>
      <c r="F9" s="152">
        <f>SEKTOR_USD!F9*$B$48</f>
        <v>755946214.6190871</v>
      </c>
      <c r="G9" s="152">
        <f>SEKTOR_USD!G9*$C$48</f>
        <v>941381992.93450069</v>
      </c>
      <c r="H9" s="155">
        <f t="shared" si="1"/>
        <v>24.530287304745961</v>
      </c>
      <c r="I9" s="155">
        <f>G9/G$43*100</f>
        <v>9.9457491795126565</v>
      </c>
      <c r="J9" s="152">
        <f>SEKTOR_USD!J9*$B$49</f>
        <v>920246044.2232343</v>
      </c>
      <c r="K9" s="152">
        <f>SEKTOR_USD!K9*$C$49</f>
        <v>1150058082.9582033</v>
      </c>
      <c r="L9" s="155">
        <f t="shared" si="2"/>
        <v>24.972890693482945</v>
      </c>
      <c r="M9" s="155">
        <f>K9/K$43*100</f>
        <v>10.195462659036265</v>
      </c>
    </row>
    <row r="10" spans="1:13" ht="14" x14ac:dyDescent="0.25">
      <c r="A10" s="157" t="str">
        <f>SEKTOR_USD!A10</f>
        <v xml:space="preserve"> Hububat, Bakliyat, Yağlı Tohumlar ve Mamulleri </v>
      </c>
      <c r="B10" s="158">
        <f>SEKTOR_USD!B10*$B$47</f>
        <v>45471019.08919704</v>
      </c>
      <c r="C10" s="158">
        <f>SEKTOR_USD!C10*$C$47</f>
        <v>51213483.413682438</v>
      </c>
      <c r="D10" s="159">
        <f t="shared" si="0"/>
        <v>12.628844568495031</v>
      </c>
      <c r="E10" s="159">
        <f>C10/C$43*100</f>
        <v>4.6502025702574485</v>
      </c>
      <c r="F10" s="158">
        <f>SEKTOR_USD!F10*$B$48</f>
        <v>393191459.23899359</v>
      </c>
      <c r="G10" s="158">
        <f>SEKTOR_USD!G10*$C$48</f>
        <v>455478010.27489042</v>
      </c>
      <c r="H10" s="159">
        <f t="shared" si="1"/>
        <v>15.841277721660074</v>
      </c>
      <c r="I10" s="159">
        <f>G10/G$43*100</f>
        <v>4.8121486080866021</v>
      </c>
      <c r="J10" s="158">
        <f>SEKTOR_USD!J10*$B$49</f>
        <v>469327445.04588103</v>
      </c>
      <c r="K10" s="158">
        <f>SEKTOR_USD!K10*$C$49</f>
        <v>550968633.15229475</v>
      </c>
      <c r="L10" s="159">
        <f t="shared" si="2"/>
        <v>17.395357754633878</v>
      </c>
      <c r="M10" s="159">
        <f>K10/K$43*100</f>
        <v>4.884431672490253</v>
      </c>
    </row>
    <row r="11" spans="1:13" ht="14" x14ac:dyDescent="0.25">
      <c r="A11" s="157" t="str">
        <f>SEKTOR_USD!A11</f>
        <v xml:space="preserve"> Yaş Meyve ve Sebze  </v>
      </c>
      <c r="B11" s="158">
        <f>SEKTOR_USD!B11*$B$47</f>
        <v>13957430.637174904</v>
      </c>
      <c r="C11" s="158">
        <f>SEKTOR_USD!C11*$C$47</f>
        <v>14166825.829874622</v>
      </c>
      <c r="D11" s="159">
        <f t="shared" si="0"/>
        <v>1.50024168590173</v>
      </c>
      <c r="E11" s="159">
        <f>C11/C$43*100</f>
        <v>1.2863528409956222</v>
      </c>
      <c r="F11" s="158">
        <f>SEKTOR_USD!F11*$B$48</f>
        <v>99586361.721080944</v>
      </c>
      <c r="G11" s="158">
        <f>SEKTOR_USD!G11*$C$48</f>
        <v>158571191.38866782</v>
      </c>
      <c r="H11" s="159">
        <f t="shared" si="1"/>
        <v>59.229826904200145</v>
      </c>
      <c r="I11" s="159">
        <f>G11/G$43*100</f>
        <v>1.6753127938340744</v>
      </c>
      <c r="J11" s="158">
        <f>SEKTOR_USD!J11*$B$49</f>
        <v>124828068.96838389</v>
      </c>
      <c r="K11" s="158">
        <f>SEKTOR_USD!K11*$C$49</f>
        <v>208170234.69999632</v>
      </c>
      <c r="L11" s="159">
        <f t="shared" si="2"/>
        <v>66.765565165252298</v>
      </c>
      <c r="M11" s="159">
        <f>K11/K$43*100</f>
        <v>1.8454649256908551</v>
      </c>
    </row>
    <row r="12" spans="1:13" ht="14" x14ac:dyDescent="0.25">
      <c r="A12" s="157" t="str">
        <f>SEKTOR_USD!A12</f>
        <v xml:space="preserve"> Meyve Sebze Mamulleri </v>
      </c>
      <c r="B12" s="158">
        <f>SEKTOR_USD!B12*$B$47</f>
        <v>9670788.9368468933</v>
      </c>
      <c r="C12" s="158">
        <f>SEKTOR_USD!C12*$C$47</f>
        <v>11701752.712443739</v>
      </c>
      <c r="D12" s="159">
        <f t="shared" si="0"/>
        <v>21.001014383207398</v>
      </c>
      <c r="E12" s="159">
        <f>C12/C$43*100</f>
        <v>1.0625233222348052</v>
      </c>
      <c r="F12" s="158">
        <f>SEKTOR_USD!F12*$B$48</f>
        <v>82818305.773884669</v>
      </c>
      <c r="G12" s="158">
        <f>SEKTOR_USD!G12*$C$48</f>
        <v>94951934.936785504</v>
      </c>
      <c r="H12" s="159">
        <f t="shared" si="1"/>
        <v>14.65090241767173</v>
      </c>
      <c r="I12" s="159">
        <f>G12/G$43*100</f>
        <v>1.0031720768812078</v>
      </c>
      <c r="J12" s="158">
        <f>SEKTOR_USD!J12*$B$49</f>
        <v>99992943.579777271</v>
      </c>
      <c r="K12" s="158">
        <f>SEKTOR_USD!K12*$C$49</f>
        <v>114229765.71737418</v>
      </c>
      <c r="L12" s="159">
        <f t="shared" si="2"/>
        <v>14.237826818487804</v>
      </c>
      <c r="M12" s="159">
        <f>K12/K$43*100</f>
        <v>1.0126665150044214</v>
      </c>
    </row>
    <row r="13" spans="1:13" ht="14" x14ac:dyDescent="0.25">
      <c r="A13" s="157" t="str">
        <f>SEKTOR_USD!A13</f>
        <v xml:space="preserve"> Kuru Meyve ve Mamulleri  </v>
      </c>
      <c r="B13" s="158">
        <f>SEKTOR_USD!B13*$B$47</f>
        <v>7852054.0920981867</v>
      </c>
      <c r="C13" s="158">
        <f>SEKTOR_USD!C13*$C$47</f>
        <v>10501082.335983442</v>
      </c>
      <c r="D13" s="159">
        <f t="shared" si="0"/>
        <v>33.736754902784874</v>
      </c>
      <c r="E13" s="159">
        <f>C13/C$43*100</f>
        <v>0.95350202357508584</v>
      </c>
      <c r="F13" s="158">
        <f>SEKTOR_USD!F13*$B$48</f>
        <v>54565505.779733598</v>
      </c>
      <c r="G13" s="158">
        <f>SEKTOR_USD!G13*$C$48</f>
        <v>61464608.13371136</v>
      </c>
      <c r="H13" s="159">
        <f t="shared" si="1"/>
        <v>12.643706413769165</v>
      </c>
      <c r="I13" s="159">
        <f>G13/G$43*100</f>
        <v>0.64937674663749434</v>
      </c>
      <c r="J13" s="158">
        <f>SEKTOR_USD!J13*$B$49</f>
        <v>67681378.357181787</v>
      </c>
      <c r="K13" s="158">
        <f>SEKTOR_USD!K13*$C$49</f>
        <v>75572583.756738797</v>
      </c>
      <c r="L13" s="159">
        <f t="shared" si="2"/>
        <v>11.659344994293633</v>
      </c>
      <c r="M13" s="159">
        <f>K13/K$43*100</f>
        <v>0.66996394978315477</v>
      </c>
    </row>
    <row r="14" spans="1:13" ht="14" x14ac:dyDescent="0.25">
      <c r="A14" s="157" t="str">
        <f>SEKTOR_USD!A14</f>
        <v xml:space="preserve"> Fındık ve Mamulleri </v>
      </c>
      <c r="B14" s="158">
        <f>SEKTOR_USD!B14*$B$47</f>
        <v>8349758.9946352597</v>
      </c>
      <c r="C14" s="158">
        <f>SEKTOR_USD!C14*$C$47</f>
        <v>14975888.683405427</v>
      </c>
      <c r="D14" s="159">
        <f t="shared" si="0"/>
        <v>79.357137050631906</v>
      </c>
      <c r="E14" s="159">
        <f>C14/C$43*100</f>
        <v>1.3598160368223609</v>
      </c>
      <c r="F14" s="158">
        <f>SEKTOR_USD!F14*$B$48</f>
        <v>69943138.28169246</v>
      </c>
      <c r="G14" s="158">
        <f>SEKTOR_USD!G14*$C$48</f>
        <v>102155068.27203968</v>
      </c>
      <c r="H14" s="159">
        <f t="shared" si="1"/>
        <v>46.054453348397523</v>
      </c>
      <c r="I14" s="159">
        <f>G14/G$43*100</f>
        <v>1.0792735510932912</v>
      </c>
      <c r="J14" s="158">
        <f>SEKTOR_USD!J14*$B$49</f>
        <v>90620254.682802215</v>
      </c>
      <c r="K14" s="158">
        <f>SEKTOR_USD!K14*$C$49</f>
        <v>120667788.38781846</v>
      </c>
      <c r="L14" s="159">
        <f t="shared" si="2"/>
        <v>33.157635464821333</v>
      </c>
      <c r="M14" s="159">
        <f>K14/K$43*100</f>
        <v>1.0697406930022026</v>
      </c>
    </row>
    <row r="15" spans="1:13" ht="14" x14ac:dyDescent="0.25">
      <c r="A15" s="157" t="str">
        <f>SEKTOR_USD!A15</f>
        <v xml:space="preserve"> Zeytin ve Zeytinyağı </v>
      </c>
      <c r="B15" s="158">
        <f>SEKTOR_USD!B15*$B$47</f>
        <v>1478800.1739993799</v>
      </c>
      <c r="C15" s="158">
        <f>SEKTOR_USD!C15*$C$47</f>
        <v>1672201.4660713142</v>
      </c>
      <c r="D15" s="159">
        <f t="shared" si="0"/>
        <v>13.078257324577203</v>
      </c>
      <c r="E15" s="159">
        <f>C15/C$43*100</f>
        <v>0.15183648986929887</v>
      </c>
      <c r="F15" s="158">
        <f>SEKTOR_USD!F15*$B$48</f>
        <v>16187741.422265165</v>
      </c>
      <c r="G15" s="158">
        <f>SEKTOR_USD!G15*$C$48</f>
        <v>14128027.052002737</v>
      </c>
      <c r="H15" s="159">
        <f t="shared" si="1"/>
        <v>-12.723914451891522</v>
      </c>
      <c r="I15" s="159">
        <f>G15/G$43*100</f>
        <v>0.14926333254216545</v>
      </c>
      <c r="J15" s="158">
        <f>SEKTOR_USD!J15*$B$49</f>
        <v>21451815.776233822</v>
      </c>
      <c r="K15" s="158">
        <f>SEKTOR_USD!K15*$C$49</f>
        <v>17523858.650505085</v>
      </c>
      <c r="L15" s="159">
        <f t="shared" si="2"/>
        <v>-18.310604410841847</v>
      </c>
      <c r="M15" s="159">
        <f>K15/K$43*100</f>
        <v>0.15535202018135585</v>
      </c>
    </row>
    <row r="16" spans="1:13" ht="14" x14ac:dyDescent="0.25">
      <c r="A16" s="157" t="str">
        <f>SEKTOR_USD!A16</f>
        <v xml:space="preserve"> Tütün </v>
      </c>
      <c r="B16" s="158">
        <f>SEKTOR_USD!B16*$B$47</f>
        <v>3425776.5170966848</v>
      </c>
      <c r="C16" s="158">
        <f>SEKTOR_USD!C16*$C$47</f>
        <v>6418372.1114218235</v>
      </c>
      <c r="D16" s="159">
        <f t="shared" si="0"/>
        <v>87.355248638966586</v>
      </c>
      <c r="E16" s="159">
        <f>C16/C$43*100</f>
        <v>0.58279047820887919</v>
      </c>
      <c r="F16" s="158">
        <f>SEKTOR_USD!F16*$B$48</f>
        <v>34458846.69555673</v>
      </c>
      <c r="G16" s="158">
        <f>SEKTOR_USD!G16*$C$48</f>
        <v>48586264.48659879</v>
      </c>
      <c r="H16" s="159">
        <f t="shared" si="1"/>
        <v>40.997941445508992</v>
      </c>
      <c r="I16" s="159">
        <f>G16/G$43*100</f>
        <v>0.51331638355100406</v>
      </c>
      <c r="J16" s="158">
        <f>SEKTOR_USD!J16*$B$49</f>
        <v>40321793.880328089</v>
      </c>
      <c r="K16" s="158">
        <f>SEKTOR_USD!K16*$C$49</f>
        <v>55772658.506329671</v>
      </c>
      <c r="L16" s="159">
        <f t="shared" si="2"/>
        <v>38.318891941808275</v>
      </c>
      <c r="M16" s="159">
        <f>K16/K$43*100</f>
        <v>0.49443420782177239</v>
      </c>
    </row>
    <row r="17" spans="1:13" ht="14" x14ac:dyDescent="0.25">
      <c r="A17" s="157" t="str">
        <f>SEKTOR_USD!A17</f>
        <v xml:space="preserve"> Süs Bitkileri ve Mamulleri</v>
      </c>
      <c r="B17" s="158">
        <f>SEKTOR_USD!B17*$B$47</f>
        <v>522684.07851316751</v>
      </c>
      <c r="C17" s="158">
        <f>SEKTOR_USD!C17*$C$47</f>
        <v>521427.96586615179</v>
      </c>
      <c r="D17" s="159">
        <f t="shared" si="0"/>
        <v>-0.2403196689267576</v>
      </c>
      <c r="E17" s="159">
        <f>C17/C$43*100</f>
        <v>4.7345845379990023E-2</v>
      </c>
      <c r="F17" s="158">
        <f>SEKTOR_USD!F17*$B$48</f>
        <v>5194855.7058801008</v>
      </c>
      <c r="G17" s="158">
        <f>SEKTOR_USD!G17*$C$48</f>
        <v>6046888.3898043586</v>
      </c>
      <c r="H17" s="159">
        <f t="shared" si="1"/>
        <v>16.401469687788147</v>
      </c>
      <c r="I17" s="159">
        <f>G17/G$43*100</f>
        <v>6.3885686886817034E-2</v>
      </c>
      <c r="J17" s="158">
        <f>SEKTOR_USD!J17*$B$49</f>
        <v>6022343.9326459719</v>
      </c>
      <c r="K17" s="158">
        <f>SEKTOR_USD!K17*$C$49</f>
        <v>7152560.0871461183</v>
      </c>
      <c r="L17" s="159">
        <f t="shared" si="2"/>
        <v>18.76704763362088</v>
      </c>
      <c r="M17" s="159">
        <f>K17/K$43*100</f>
        <v>6.340867506225048E-2</v>
      </c>
    </row>
    <row r="18" spans="1:13" s="156" customFormat="1" ht="15.5" x14ac:dyDescent="0.25">
      <c r="A18" s="154" t="s">
        <v>12</v>
      </c>
      <c r="B18" s="152">
        <f>SEKTOR_USD!B18*$B$47</f>
        <v>15910647.694925644</v>
      </c>
      <c r="C18" s="152">
        <f>SEKTOR_USD!C18*$C$47</f>
        <v>20826811.071623608</v>
      </c>
      <c r="D18" s="155">
        <f t="shared" si="0"/>
        <v>30.8985747843934</v>
      </c>
      <c r="E18" s="155">
        <f>C18/C$43*100</f>
        <v>1.8910818776614557</v>
      </c>
      <c r="F18" s="152">
        <f>SEKTOR_USD!F18*$B$48</f>
        <v>125734994.30232288</v>
      </c>
      <c r="G18" s="152">
        <f>SEKTOR_USD!G18*$C$48</f>
        <v>160958873.71214104</v>
      </c>
      <c r="H18" s="155">
        <f t="shared" si="1"/>
        <v>28.014380248925992</v>
      </c>
      <c r="I18" s="155">
        <f>G18/G$43*100</f>
        <v>1.7005387804026033</v>
      </c>
      <c r="J18" s="152">
        <f>SEKTOR_USD!J18*$B$49</f>
        <v>149999745.92992178</v>
      </c>
      <c r="K18" s="152">
        <f>SEKTOR_USD!K18*$C$49</f>
        <v>195441074.0059616</v>
      </c>
      <c r="L18" s="155">
        <f t="shared" si="2"/>
        <v>30.294270029810257</v>
      </c>
      <c r="M18" s="155">
        <f>K18/K$43*100</f>
        <v>1.7326187273466105</v>
      </c>
    </row>
    <row r="19" spans="1:13" ht="14" x14ac:dyDescent="0.25">
      <c r="A19" s="157" t="str">
        <f>SEKTOR_USD!A19</f>
        <v xml:space="preserve"> Su Ürünleri ve Hayvansal Mamuller</v>
      </c>
      <c r="B19" s="158">
        <f>SEKTOR_USD!B19*$B$47</f>
        <v>15910647.694925644</v>
      </c>
      <c r="C19" s="158">
        <f>SEKTOR_USD!C19*$C$47</f>
        <v>20826811.071623608</v>
      </c>
      <c r="D19" s="159">
        <f t="shared" si="0"/>
        <v>30.8985747843934</v>
      </c>
      <c r="E19" s="159">
        <f>C19/C$43*100</f>
        <v>1.8910818776614557</v>
      </c>
      <c r="F19" s="158">
        <f>SEKTOR_USD!F19*$B$48</f>
        <v>125734994.30232288</v>
      </c>
      <c r="G19" s="158">
        <f>SEKTOR_USD!G19*$C$48</f>
        <v>160958873.71214104</v>
      </c>
      <c r="H19" s="159">
        <f t="shared" si="1"/>
        <v>28.014380248925992</v>
      </c>
      <c r="I19" s="159">
        <f>G19/G$43*100</f>
        <v>1.7005387804026033</v>
      </c>
      <c r="J19" s="158">
        <f>SEKTOR_USD!J19*$B$49</f>
        <v>149999745.92992178</v>
      </c>
      <c r="K19" s="158">
        <f>SEKTOR_USD!K19*$C$49</f>
        <v>195441074.0059616</v>
      </c>
      <c r="L19" s="159">
        <f t="shared" si="2"/>
        <v>30.294270029810257</v>
      </c>
      <c r="M19" s="159">
        <f>K19/K$43*100</f>
        <v>1.7326187273466105</v>
      </c>
    </row>
    <row r="20" spans="1:13" s="156" customFormat="1" ht="15.5" x14ac:dyDescent="0.25">
      <c r="A20" s="154" t="s">
        <v>106</v>
      </c>
      <c r="B20" s="152">
        <f>SEKTOR_USD!B20*$B$47</f>
        <v>30520827.656927932</v>
      </c>
      <c r="C20" s="152">
        <f>SEKTOR_USD!C20*$C$47</f>
        <v>33064136.230984211</v>
      </c>
      <c r="D20" s="155">
        <f t="shared" si="0"/>
        <v>8.3330262293164665</v>
      </c>
      <c r="E20" s="155">
        <f>C20/C$43*100</f>
        <v>3.0022353692033241</v>
      </c>
      <c r="F20" s="152">
        <f>SEKTOR_USD!F20*$B$48</f>
        <v>255447694.26784298</v>
      </c>
      <c r="G20" s="152">
        <f>SEKTOR_USD!G20*$C$48</f>
        <v>297158604.44461298</v>
      </c>
      <c r="H20" s="155">
        <f t="shared" si="1"/>
        <v>16.328552229183607</v>
      </c>
      <c r="I20" s="155">
        <f>G20/G$43*100</f>
        <v>3.139495941628629</v>
      </c>
      <c r="J20" s="152">
        <f>SEKTOR_USD!J20*$B$49</f>
        <v>303399012.76922101</v>
      </c>
      <c r="K20" s="152">
        <f>SEKTOR_USD!K20*$C$49</f>
        <v>357083548.98097908</v>
      </c>
      <c r="L20" s="155">
        <f t="shared" si="2"/>
        <v>17.694367467369766</v>
      </c>
      <c r="M20" s="155">
        <f>K20/K$43*100</f>
        <v>3.1656070625817523</v>
      </c>
    </row>
    <row r="21" spans="1:13" ht="14" x14ac:dyDescent="0.25">
      <c r="A21" s="157" t="str">
        <f>SEKTOR_USD!A21</f>
        <v xml:space="preserve"> Mobilya, Kağıt ve Orman Ürünleri</v>
      </c>
      <c r="B21" s="158">
        <f>SEKTOR_USD!B21*$B$47</f>
        <v>30520827.656927932</v>
      </c>
      <c r="C21" s="158">
        <f>SEKTOR_USD!C21*$C$47</f>
        <v>33064136.230984211</v>
      </c>
      <c r="D21" s="159">
        <f t="shared" si="0"/>
        <v>8.3330262293164665</v>
      </c>
      <c r="E21" s="159">
        <f>C21/C$43*100</f>
        <v>3.0022353692033241</v>
      </c>
      <c r="F21" s="158">
        <f>SEKTOR_USD!F21*$B$48</f>
        <v>255447694.26784298</v>
      </c>
      <c r="G21" s="158">
        <f>SEKTOR_USD!G21*$C$48</f>
        <v>297158604.44461298</v>
      </c>
      <c r="H21" s="159">
        <f t="shared" si="1"/>
        <v>16.328552229183607</v>
      </c>
      <c r="I21" s="159">
        <f>G21/G$43*100</f>
        <v>3.139495941628629</v>
      </c>
      <c r="J21" s="158">
        <f>SEKTOR_USD!J21*$B$49</f>
        <v>303399012.76922101</v>
      </c>
      <c r="K21" s="158">
        <f>SEKTOR_USD!K21*$C$49</f>
        <v>357083548.98097908</v>
      </c>
      <c r="L21" s="159">
        <f t="shared" si="2"/>
        <v>17.694367467369766</v>
      </c>
      <c r="M21" s="159">
        <f>K21/K$43*100</f>
        <v>3.1656070625817523</v>
      </c>
    </row>
    <row r="22" spans="1:13" ht="16.5" x14ac:dyDescent="0.25">
      <c r="A22" s="151" t="s">
        <v>14</v>
      </c>
      <c r="B22" s="152">
        <f>SEKTOR_USD!B22*$B$47</f>
        <v>713014083.29094601</v>
      </c>
      <c r="C22" s="152">
        <f>SEKTOR_USD!C22*$C$47</f>
        <v>902327069.45696759</v>
      </c>
      <c r="D22" s="155">
        <f t="shared" si="0"/>
        <v>26.551086521634982</v>
      </c>
      <c r="E22" s="155">
        <f>C22/C$43*100</f>
        <v>81.931619915559935</v>
      </c>
      <c r="F22" s="152">
        <f>SEKTOR_USD!F22*$B$48</f>
        <v>6216748092.6427917</v>
      </c>
      <c r="G22" s="152">
        <f>SEKTOR_USD!G22*$C$48</f>
        <v>7785495336.2700987</v>
      </c>
      <c r="H22" s="155">
        <f t="shared" si="1"/>
        <v>25.234209593981138</v>
      </c>
      <c r="I22" s="155">
        <f>G22/G$43*100</f>
        <v>82.254158709189937</v>
      </c>
      <c r="J22" s="152">
        <f>SEKTOR_USD!J22*$B$49</f>
        <v>7315974586.4408426</v>
      </c>
      <c r="K22" s="152">
        <f>SEKTOR_USD!K22*$C$49</f>
        <v>9250152325.8475056</v>
      </c>
      <c r="L22" s="155">
        <f t="shared" si="2"/>
        <v>26.437731795725433</v>
      </c>
      <c r="M22" s="155">
        <f>K22/K$43*100</f>
        <v>82.004190941374574</v>
      </c>
    </row>
    <row r="23" spans="1:13" s="156" customFormat="1" ht="15.5" x14ac:dyDescent="0.25">
      <c r="A23" s="154" t="s">
        <v>15</v>
      </c>
      <c r="B23" s="152">
        <f>SEKTOR_USD!B23*$B$47</f>
        <v>52343932.468778603</v>
      </c>
      <c r="C23" s="152">
        <f>SEKTOR_USD!C23*$C$47</f>
        <v>59742997.402248226</v>
      </c>
      <c r="D23" s="155">
        <f t="shared" si="0"/>
        <v>14.135477761215052</v>
      </c>
      <c r="E23" s="155">
        <f>C23/C$43*100</f>
        <v>5.4246854843034527</v>
      </c>
      <c r="F23" s="152">
        <f>SEKTOR_USD!F23*$B$48</f>
        <v>443754330.57895064</v>
      </c>
      <c r="G23" s="152">
        <f>SEKTOR_USD!G23*$C$48</f>
        <v>527958560.35589653</v>
      </c>
      <c r="H23" s="155">
        <f t="shared" si="1"/>
        <v>18.97541589444042</v>
      </c>
      <c r="I23" s="155">
        <f>G23/G$43*100</f>
        <v>5.5779093480511159</v>
      </c>
      <c r="J23" s="152">
        <f>SEKTOR_USD!J23*$B$49</f>
        <v>526027493.10615635</v>
      </c>
      <c r="K23" s="152">
        <f>SEKTOR_USD!K23*$C$49</f>
        <v>623578974.10607159</v>
      </c>
      <c r="L23" s="155">
        <f t="shared" si="2"/>
        <v>18.544939623569945</v>
      </c>
      <c r="M23" s="155">
        <f>K23/K$43*100</f>
        <v>5.5281348304646043</v>
      </c>
    </row>
    <row r="24" spans="1:13" ht="14" x14ac:dyDescent="0.25">
      <c r="A24" s="157" t="str">
        <f>SEKTOR_USD!A24</f>
        <v xml:space="preserve"> Tekstil ve Hammaddeleri</v>
      </c>
      <c r="B24" s="158">
        <f>SEKTOR_USD!B24*$B$47</f>
        <v>35010797.601308867</v>
      </c>
      <c r="C24" s="158">
        <f>SEKTOR_USD!C24*$C$47</f>
        <v>39991769.375097111</v>
      </c>
      <c r="D24" s="159">
        <f t="shared" si="0"/>
        <v>14.226958867118272</v>
      </c>
      <c r="E24" s="159">
        <f>C24/C$43*100</f>
        <v>3.6312669309179451</v>
      </c>
      <c r="F24" s="158">
        <f>SEKTOR_USD!F24*$B$48</f>
        <v>306091534.4084962</v>
      </c>
      <c r="G24" s="158">
        <f>SEKTOR_USD!G24*$C$48</f>
        <v>366170532.00464386</v>
      </c>
      <c r="H24" s="159">
        <f t="shared" si="1"/>
        <v>19.627788044594823</v>
      </c>
      <c r="I24" s="159">
        <f>G24/G$43*100</f>
        <v>3.8686105062350507</v>
      </c>
      <c r="J24" s="158">
        <f>SEKTOR_USD!J24*$B$49</f>
        <v>362876884.95306808</v>
      </c>
      <c r="K24" s="158">
        <f>SEKTOR_USD!K24*$C$49</f>
        <v>430457474.15504706</v>
      </c>
      <c r="L24" s="159">
        <f t="shared" si="2"/>
        <v>18.623558568829583</v>
      </c>
      <c r="M24" s="159">
        <f>K24/K$43*100</f>
        <v>3.8160795259680378</v>
      </c>
    </row>
    <row r="25" spans="1:13" ht="14" x14ac:dyDescent="0.25">
      <c r="A25" s="157" t="str">
        <f>SEKTOR_USD!A25</f>
        <v xml:space="preserve"> Deri ve Deri Mamulleri </v>
      </c>
      <c r="B25" s="158">
        <f>SEKTOR_USD!B25*$B$47</f>
        <v>5388166.2672984218</v>
      </c>
      <c r="C25" s="158">
        <f>SEKTOR_USD!C25*$C$47</f>
        <v>5859063.4798632432</v>
      </c>
      <c r="D25" s="159">
        <f t="shared" si="0"/>
        <v>8.7394707068110762</v>
      </c>
      <c r="E25" s="159">
        <f>C25/C$43*100</f>
        <v>0.53200505486573646</v>
      </c>
      <c r="F25" s="158">
        <f>SEKTOR_USD!F25*$B$48</f>
        <v>48268652.542389177</v>
      </c>
      <c r="G25" s="158">
        <f>SEKTOR_USD!G25*$C$48</f>
        <v>56190812.540816948</v>
      </c>
      <c r="H25" s="159">
        <f t="shared" si="1"/>
        <v>16.412639634948558</v>
      </c>
      <c r="I25" s="159">
        <f>G25/G$43*100</f>
        <v>0.593658824917489</v>
      </c>
      <c r="J25" s="158">
        <f>SEKTOR_USD!J25*$B$49</f>
        <v>56032501.85051775</v>
      </c>
      <c r="K25" s="158">
        <f>SEKTOR_USD!K25*$C$49</f>
        <v>64598755.530029841</v>
      </c>
      <c r="L25" s="159">
        <f t="shared" si="2"/>
        <v>15.288008560397589</v>
      </c>
      <c r="M25" s="159">
        <f>K25/K$43*100</f>
        <v>0.572679075592887</v>
      </c>
    </row>
    <row r="26" spans="1:13" ht="14" x14ac:dyDescent="0.25">
      <c r="A26" s="157" t="str">
        <f>SEKTOR_USD!A26</f>
        <v xml:space="preserve"> Halı </v>
      </c>
      <c r="B26" s="158">
        <f>SEKTOR_USD!B26*$B$47</f>
        <v>11944968.600171309</v>
      </c>
      <c r="C26" s="158">
        <f>SEKTOR_USD!C26*$C$47</f>
        <v>13892164.547287874</v>
      </c>
      <c r="D26" s="159">
        <f t="shared" si="0"/>
        <v>16.301390253036239</v>
      </c>
      <c r="E26" s="159">
        <f>C26/C$43*100</f>
        <v>1.261413498519772</v>
      </c>
      <c r="F26" s="158">
        <f>SEKTOR_USD!F26*$B$48</f>
        <v>89394143.628065228</v>
      </c>
      <c r="G26" s="158">
        <f>SEKTOR_USD!G26*$C$48</f>
        <v>105597215.81043574</v>
      </c>
      <c r="H26" s="159">
        <f t="shared" si="1"/>
        <v>18.125429166574143</v>
      </c>
      <c r="I26" s="159">
        <f>G26/G$43*100</f>
        <v>1.1156400168985767</v>
      </c>
      <c r="J26" s="158">
        <f>SEKTOR_USD!J26*$B$49</f>
        <v>107118106.30257058</v>
      </c>
      <c r="K26" s="158">
        <f>SEKTOR_USD!K26*$C$49</f>
        <v>128522744.42099459</v>
      </c>
      <c r="L26" s="159">
        <f t="shared" si="2"/>
        <v>19.982278306865805</v>
      </c>
      <c r="M26" s="159">
        <f>K26/K$43*100</f>
        <v>1.1393762289036788</v>
      </c>
    </row>
    <row r="27" spans="1:13" s="156" customFormat="1" ht="15.5" x14ac:dyDescent="0.25">
      <c r="A27" s="154" t="s">
        <v>19</v>
      </c>
      <c r="B27" s="152">
        <f>SEKTOR_USD!B27*$B$47</f>
        <v>110613640.36517423</v>
      </c>
      <c r="C27" s="152">
        <f>SEKTOR_USD!C27*$C$47</f>
        <v>148620221.02357373</v>
      </c>
      <c r="D27" s="155">
        <f t="shared" si="0"/>
        <v>34.359759368669636</v>
      </c>
      <c r="E27" s="155">
        <f>C27/C$43*100</f>
        <v>13.494769106282103</v>
      </c>
      <c r="F27" s="152">
        <f>SEKTOR_USD!F27*$B$48</f>
        <v>1044358107.4269047</v>
      </c>
      <c r="G27" s="152">
        <f>SEKTOR_USD!G27*$C$48</f>
        <v>1325108301.5230021</v>
      </c>
      <c r="H27" s="155">
        <f t="shared" si="1"/>
        <v>26.882559928395764</v>
      </c>
      <c r="I27" s="155">
        <f>G27/G$43*100</f>
        <v>13.999837368415424</v>
      </c>
      <c r="J27" s="152">
        <f>SEKTOR_USD!J27*$B$49</f>
        <v>1222852684.1816494</v>
      </c>
      <c r="K27" s="152">
        <f>SEKTOR_USD!K27*$C$49</f>
        <v>1532520128.8678608</v>
      </c>
      <c r="L27" s="155">
        <f t="shared" si="2"/>
        <v>25.323364677687664</v>
      </c>
      <c r="M27" s="155">
        <f>K27/K$43*100</f>
        <v>13.586054460748112</v>
      </c>
    </row>
    <row r="28" spans="1:13" ht="14" x14ac:dyDescent="0.25">
      <c r="A28" s="157" t="str">
        <f>SEKTOR_USD!A28</f>
        <v xml:space="preserve"> Kimyevi Maddeler ve Mamulleri  </v>
      </c>
      <c r="B28" s="158">
        <f>SEKTOR_USD!B28*$B$47</f>
        <v>110613640.36517423</v>
      </c>
      <c r="C28" s="158">
        <f>SEKTOR_USD!C28*$C$47</f>
        <v>148620221.02357373</v>
      </c>
      <c r="D28" s="159">
        <f t="shared" si="0"/>
        <v>34.359759368669636</v>
      </c>
      <c r="E28" s="159">
        <f>C28/C$43*100</f>
        <v>13.494769106282103</v>
      </c>
      <c r="F28" s="158">
        <f>SEKTOR_USD!F28*$B$48</f>
        <v>1044358107.4269047</v>
      </c>
      <c r="G28" s="158">
        <f>SEKTOR_USD!G28*$C$48</f>
        <v>1325108301.5230021</v>
      </c>
      <c r="H28" s="159">
        <f t="shared" si="1"/>
        <v>26.882559928395764</v>
      </c>
      <c r="I28" s="159">
        <f>G28/G$43*100</f>
        <v>13.999837368415424</v>
      </c>
      <c r="J28" s="158">
        <f>SEKTOR_USD!J28*$B$49</f>
        <v>1222852684.1816494</v>
      </c>
      <c r="K28" s="158">
        <f>SEKTOR_USD!K28*$C$49</f>
        <v>1532520128.8678608</v>
      </c>
      <c r="L28" s="159">
        <f t="shared" si="2"/>
        <v>25.323364677687664</v>
      </c>
      <c r="M28" s="159">
        <f>K28/K$43*100</f>
        <v>13.586054460748112</v>
      </c>
    </row>
    <row r="29" spans="1:13" s="156" customFormat="1" ht="15.5" x14ac:dyDescent="0.25">
      <c r="A29" s="154" t="s">
        <v>21</v>
      </c>
      <c r="B29" s="152">
        <f>SEKTOR_USD!B29*$B$47</f>
        <v>550056510.4569931</v>
      </c>
      <c r="C29" s="152">
        <f>SEKTOR_USD!C29*$C$47</f>
        <v>693963851.03114569</v>
      </c>
      <c r="D29" s="155">
        <f t="shared" si="0"/>
        <v>26.162282936091923</v>
      </c>
      <c r="E29" s="155">
        <f>C29/C$43*100</f>
        <v>63.012165324974376</v>
      </c>
      <c r="F29" s="152">
        <f>SEKTOR_USD!F29*$B$48</f>
        <v>4728635654.6369371</v>
      </c>
      <c r="G29" s="152">
        <f>SEKTOR_USD!G29*$C$48</f>
        <v>5932428474.3912001</v>
      </c>
      <c r="H29" s="155">
        <f t="shared" si="1"/>
        <v>25.457508416276781</v>
      </c>
      <c r="I29" s="155">
        <f>G29/G$43*100</f>
        <v>62.676411992723402</v>
      </c>
      <c r="J29" s="152">
        <f>SEKTOR_USD!J29*$B$49</f>
        <v>5567094409.1530361</v>
      </c>
      <c r="K29" s="152">
        <f>SEKTOR_USD!K29*$C$49</f>
        <v>7094053222.8735733</v>
      </c>
      <c r="L29" s="155">
        <f t="shared" si="2"/>
        <v>27.428290262331746</v>
      </c>
      <c r="M29" s="155">
        <f>K29/K$43*100</f>
        <v>62.89000165016185</v>
      </c>
    </row>
    <row r="30" spans="1:13" ht="14" x14ac:dyDescent="0.25">
      <c r="A30" s="157" t="str">
        <f>SEKTOR_USD!A30</f>
        <v xml:space="preserve"> Hazırgiyim ve Konfeksiyon </v>
      </c>
      <c r="B30" s="158">
        <f>SEKTOR_USD!B30*$B$47</f>
        <v>62949674.013170257</v>
      </c>
      <c r="C30" s="158">
        <f>SEKTOR_USD!C30*$C$47</f>
        <v>63923586.302312367</v>
      </c>
      <c r="D30" s="159">
        <f t="shared" si="0"/>
        <v>1.5471284075884946</v>
      </c>
      <c r="E30" s="159">
        <f>C30/C$43*100</f>
        <v>5.8042844483347533</v>
      </c>
      <c r="F30" s="158">
        <f>SEKTOR_USD!F30*$B$48</f>
        <v>551684999.18668056</v>
      </c>
      <c r="G30" s="158">
        <f>SEKTOR_USD!G30*$C$48</f>
        <v>627489643.01714265</v>
      </c>
      <c r="H30" s="159">
        <f t="shared" si="1"/>
        <v>13.740566435958346</v>
      </c>
      <c r="I30" s="159">
        <f>G30/G$43*100</f>
        <v>6.6294603561900312</v>
      </c>
      <c r="J30" s="158">
        <f>SEKTOR_USD!J30*$B$49</f>
        <v>646401979.60628915</v>
      </c>
      <c r="K30" s="158">
        <f>SEKTOR_USD!K30*$C$49</f>
        <v>735203118.78385675</v>
      </c>
      <c r="L30" s="159">
        <f t="shared" si="2"/>
        <v>13.737757924512337</v>
      </c>
      <c r="M30" s="159">
        <f>K30/K$43*100</f>
        <v>6.5177020669139845</v>
      </c>
    </row>
    <row r="31" spans="1:13" ht="14" x14ac:dyDescent="0.25">
      <c r="A31" s="157" t="str">
        <f>SEKTOR_USD!A31</f>
        <v xml:space="preserve"> Otomotiv Endüstrisi</v>
      </c>
      <c r="B31" s="158">
        <f>SEKTOR_USD!B31*$B$47</f>
        <v>158957169.33257601</v>
      </c>
      <c r="C31" s="158">
        <f>SEKTOR_USD!C31*$C$47</f>
        <v>198844179.10143727</v>
      </c>
      <c r="D31" s="159">
        <f t="shared" si="0"/>
        <v>25.092929080416752</v>
      </c>
      <c r="E31" s="159">
        <f>C31/C$43*100</f>
        <v>18.055122422920327</v>
      </c>
      <c r="F31" s="158">
        <f>SEKTOR_USD!F31*$B$48</f>
        <v>1320676978.7958357</v>
      </c>
      <c r="G31" s="158">
        <f>SEKTOR_USD!G31*$C$48</f>
        <v>1615879507.9299109</v>
      </c>
      <c r="H31" s="159">
        <f t="shared" si="1"/>
        <v>22.352364270272535</v>
      </c>
      <c r="I31" s="159">
        <f>G31/G$43*100</f>
        <v>17.071850121211551</v>
      </c>
      <c r="J31" s="158">
        <f>SEKTOR_USD!J31*$B$49</f>
        <v>1553150492.7640586</v>
      </c>
      <c r="K31" s="158">
        <f>SEKTOR_USD!K31*$C$49</f>
        <v>1935546102.651562</v>
      </c>
      <c r="L31" s="159">
        <f t="shared" si="2"/>
        <v>24.620641185064716</v>
      </c>
      <c r="M31" s="159">
        <f>K31/K$43*100</f>
        <v>17.158949019050858</v>
      </c>
    </row>
    <row r="32" spans="1:13" ht="14" x14ac:dyDescent="0.25">
      <c r="A32" s="157" t="str">
        <f>SEKTOR_USD!A32</f>
        <v xml:space="preserve"> Gemi, Yat ve Hizmetleri</v>
      </c>
      <c r="B32" s="158">
        <f>SEKTOR_USD!B32*$B$47</f>
        <v>12723291.673563983</v>
      </c>
      <c r="C32" s="158">
        <f>SEKTOR_USD!C32*$C$47</f>
        <v>11493724.193776064</v>
      </c>
      <c r="D32" s="159">
        <f t="shared" si="0"/>
        <v>-9.6639101840498753</v>
      </c>
      <c r="E32" s="159">
        <f>C32/C$43*100</f>
        <v>1.0436342585017018</v>
      </c>
      <c r="F32" s="158">
        <f>SEKTOR_USD!F32*$B$48</f>
        <v>69439448.469359741</v>
      </c>
      <c r="G32" s="158">
        <f>SEKTOR_USD!G32*$C$48</f>
        <v>102502674.41696367</v>
      </c>
      <c r="H32" s="159">
        <f t="shared" si="1"/>
        <v>47.614470846773969</v>
      </c>
      <c r="I32" s="159">
        <f>G32/G$43*100</f>
        <v>1.0829460278950775</v>
      </c>
      <c r="J32" s="158">
        <f>SEKTOR_USD!J32*$B$49</f>
        <v>82446726.335711271</v>
      </c>
      <c r="K32" s="158">
        <f>SEKTOR_USD!K32*$C$49</f>
        <v>121833958.27135025</v>
      </c>
      <c r="L32" s="159">
        <f t="shared" si="2"/>
        <v>47.772948285732788</v>
      </c>
      <c r="M32" s="159">
        <f>K32/K$43*100</f>
        <v>1.0800789895437635</v>
      </c>
    </row>
    <row r="33" spans="1:13" ht="14" x14ac:dyDescent="0.25">
      <c r="A33" s="157" t="str">
        <f>SEKTOR_USD!A33</f>
        <v xml:space="preserve"> Elektrik ve Elektronik</v>
      </c>
      <c r="B33" s="158">
        <f>SEKTOR_USD!B33*$B$47</f>
        <v>68473018.911251664</v>
      </c>
      <c r="C33" s="158">
        <f>SEKTOR_USD!C33*$C$47</f>
        <v>95163811.853811502</v>
      </c>
      <c r="D33" s="159">
        <f t="shared" si="0"/>
        <v>38.980014853958686</v>
      </c>
      <c r="E33" s="159">
        <f>C33/C$43*100</f>
        <v>8.6409080769511153</v>
      </c>
      <c r="F33" s="158">
        <f>SEKTOR_USD!F33*$B$48</f>
        <v>563896934.13115549</v>
      </c>
      <c r="G33" s="158">
        <f>SEKTOR_USD!G33*$C$48</f>
        <v>764256860.73718965</v>
      </c>
      <c r="H33" s="159">
        <f t="shared" si="1"/>
        <v>35.531302704233696</v>
      </c>
      <c r="I33" s="159">
        <f>G33/G$43*100</f>
        <v>8.0744130466309976</v>
      </c>
      <c r="J33" s="158">
        <f>SEKTOR_USD!J33*$B$49</f>
        <v>665266579.43424475</v>
      </c>
      <c r="K33" s="158">
        <f>SEKTOR_USD!K33*$C$49</f>
        <v>899641851.14993668</v>
      </c>
      <c r="L33" s="159">
        <f t="shared" si="2"/>
        <v>35.230278952988904</v>
      </c>
      <c r="M33" s="159">
        <f>K33/K$43*100</f>
        <v>7.9754797047400867</v>
      </c>
    </row>
    <row r="34" spans="1:13" ht="14" x14ac:dyDescent="0.25">
      <c r="A34" s="157" t="str">
        <f>SEKTOR_USD!A34</f>
        <v xml:space="preserve"> Makine ve Aksamları</v>
      </c>
      <c r="B34" s="158">
        <f>SEKTOR_USD!B34*$B$47</f>
        <v>44522532.775684565</v>
      </c>
      <c r="C34" s="158">
        <f>SEKTOR_USD!C34*$C$47</f>
        <v>47069251.100594535</v>
      </c>
      <c r="D34" s="159">
        <f t="shared" si="0"/>
        <v>5.7200661465980867</v>
      </c>
      <c r="E34" s="159">
        <f>C34/C$43*100</f>
        <v>4.2739047972979813</v>
      </c>
      <c r="F34" s="158">
        <f>SEKTOR_USD!F34*$B$48</f>
        <v>354360348.21204239</v>
      </c>
      <c r="G34" s="158">
        <f>SEKTOR_USD!G34*$C$48</f>
        <v>421805841.14128882</v>
      </c>
      <c r="H34" s="159">
        <f t="shared" si="1"/>
        <v>19.033024792290909</v>
      </c>
      <c r="I34" s="159">
        <f>G34/G$43*100</f>
        <v>4.4564004091126801</v>
      </c>
      <c r="J34" s="158">
        <f>SEKTOR_USD!J34*$B$49</f>
        <v>420676572.28386694</v>
      </c>
      <c r="K34" s="158">
        <f>SEKTOR_USD!K34*$C$49</f>
        <v>512888615.90874827</v>
      </c>
      <c r="L34" s="159">
        <f t="shared" si="2"/>
        <v>21.919937952393951</v>
      </c>
      <c r="M34" s="159">
        <f>K34/K$43*100</f>
        <v>4.546845771730017</v>
      </c>
    </row>
    <row r="35" spans="1:13" ht="14" x14ac:dyDescent="0.25">
      <c r="A35" s="157" t="str">
        <f>SEKTOR_USD!A35</f>
        <v xml:space="preserve"> Demir ve Demir Dışı Metaller </v>
      </c>
      <c r="B35" s="158">
        <f>SEKTOR_USD!B35*$B$47</f>
        <v>50882172.861979946</v>
      </c>
      <c r="C35" s="158">
        <f>SEKTOR_USD!C35*$C$47</f>
        <v>65292472.701263189</v>
      </c>
      <c r="D35" s="159">
        <f t="shared" si="0"/>
        <v>28.320920724772886</v>
      </c>
      <c r="E35" s="159">
        <f>C35/C$43*100</f>
        <v>5.9285798218670074</v>
      </c>
      <c r="F35" s="158">
        <f>SEKTOR_USD!F35*$B$48</f>
        <v>430399607.03225034</v>
      </c>
      <c r="G35" s="158">
        <f>SEKTOR_USD!G35*$C$48</f>
        <v>576790147.28065324</v>
      </c>
      <c r="H35" s="159">
        <f t="shared" si="1"/>
        <v>34.012703045389557</v>
      </c>
      <c r="I35" s="159">
        <f>G35/G$43*100</f>
        <v>6.0938175757805064</v>
      </c>
      <c r="J35" s="158">
        <f>SEKTOR_USD!J35*$B$49</f>
        <v>500074128.64694703</v>
      </c>
      <c r="K35" s="158">
        <f>SEKTOR_USD!K35*$C$49</f>
        <v>667099219.91738296</v>
      </c>
      <c r="L35" s="159">
        <f t="shared" si="2"/>
        <v>33.400066450619335</v>
      </c>
      <c r="M35" s="159">
        <f>K35/K$43*100</f>
        <v>5.9139492929306972</v>
      </c>
    </row>
    <row r="36" spans="1:13" ht="14" x14ac:dyDescent="0.25">
      <c r="A36" s="157" t="str">
        <f>SEKTOR_USD!A36</f>
        <v xml:space="preserve"> Çelik</v>
      </c>
      <c r="B36" s="158">
        <f>SEKTOR_USD!B36*$B$47</f>
        <v>53705280.335315093</v>
      </c>
      <c r="C36" s="158">
        <f>SEKTOR_USD!C36*$C$47</f>
        <v>66699394.018213846</v>
      </c>
      <c r="D36" s="159">
        <f t="shared" si="0"/>
        <v>24.195225500674251</v>
      </c>
      <c r="E36" s="159">
        <f>C36/C$43*100</f>
        <v>6.0563287795269742</v>
      </c>
      <c r="F36" s="158">
        <f>SEKTOR_USD!F36*$B$48</f>
        <v>533119256.16544658</v>
      </c>
      <c r="G36" s="158">
        <f>SEKTOR_USD!G36*$C$48</f>
        <v>646885850.76387811</v>
      </c>
      <c r="H36" s="159">
        <f t="shared" si="1"/>
        <v>21.339802170478261</v>
      </c>
      <c r="I36" s="159">
        <f>G36/G$43*100</f>
        <v>6.8343822887642958</v>
      </c>
      <c r="J36" s="158">
        <f>SEKTOR_USD!J36*$B$49</f>
        <v>625693596.81028044</v>
      </c>
      <c r="K36" s="158">
        <f>SEKTOR_USD!K36*$C$49</f>
        <v>765712054.68065047</v>
      </c>
      <c r="L36" s="159">
        <f t="shared" si="2"/>
        <v>22.37811903209003</v>
      </c>
      <c r="M36" s="159">
        <f>K36/K$43*100</f>
        <v>6.7881690296804162</v>
      </c>
    </row>
    <row r="37" spans="1:13" ht="14" x14ac:dyDescent="0.25">
      <c r="A37" s="157" t="str">
        <f>SEKTOR_USD!A37</f>
        <v xml:space="preserve"> Çimento Cam Seramik ve Toprak Ürünleri</v>
      </c>
      <c r="B37" s="158">
        <f>SEKTOR_USD!B37*$B$47</f>
        <v>16813600.080786724</v>
      </c>
      <c r="C37" s="158">
        <f>SEKTOR_USD!C37*$C$47</f>
        <v>19235842.668373518</v>
      </c>
      <c r="D37" s="159">
        <f t="shared" si="0"/>
        <v>14.406448208285532</v>
      </c>
      <c r="E37" s="159">
        <f>C37/C$43*100</f>
        <v>1.7466213788855534</v>
      </c>
      <c r="F37" s="158">
        <f>SEKTOR_USD!F37*$B$48</f>
        <v>145779116.58195567</v>
      </c>
      <c r="G37" s="158">
        <f>SEKTOR_USD!G37*$C$48</f>
        <v>173965676.93922585</v>
      </c>
      <c r="H37" s="159">
        <f t="shared" si="1"/>
        <v>19.335115356817216</v>
      </c>
      <c r="I37" s="159">
        <f>G37/G$43*100</f>
        <v>1.8379563255593887</v>
      </c>
      <c r="J37" s="158">
        <f>SEKTOR_USD!J37*$B$49</f>
        <v>169267146.1371671</v>
      </c>
      <c r="K37" s="158">
        <f>SEKTOR_USD!K37*$C$49</f>
        <v>205485857.06968376</v>
      </c>
      <c r="L37" s="159">
        <f t="shared" si="2"/>
        <v>21.397366092039221</v>
      </c>
      <c r="M37" s="159">
        <f>K37/K$43*100</f>
        <v>1.8216674564167761</v>
      </c>
    </row>
    <row r="38" spans="1:13" ht="14" x14ac:dyDescent="0.25">
      <c r="A38" s="157" t="str">
        <f>SEKTOR_USD!A38</f>
        <v xml:space="preserve"> Mücevher</v>
      </c>
      <c r="B38" s="158">
        <f>SEKTOR_USD!B38*$B$47</f>
        <v>23720521.585610837</v>
      </c>
      <c r="C38" s="158">
        <f>SEKTOR_USD!C38*$C$47</f>
        <v>37515976.335733965</v>
      </c>
      <c r="D38" s="159">
        <f t="shared" si="0"/>
        <v>58.158311149834176</v>
      </c>
      <c r="E38" s="159">
        <f>C38/C$43*100</f>
        <v>3.4064640394201144</v>
      </c>
      <c r="F38" s="158">
        <f>SEKTOR_USD!F38*$B$48</f>
        <v>262544716.53610083</v>
      </c>
      <c r="G38" s="158">
        <f>SEKTOR_USD!G38*$C$48</f>
        <v>350660459.59470969</v>
      </c>
      <c r="H38" s="159">
        <f t="shared" si="1"/>
        <v>33.562184842707602</v>
      </c>
      <c r="I38" s="159">
        <f>G38/G$43*100</f>
        <v>3.7047457933947046</v>
      </c>
      <c r="J38" s="158">
        <f>SEKTOR_USD!J38*$B$49</f>
        <v>307951203.67588842</v>
      </c>
      <c r="K38" s="158">
        <f>SEKTOR_USD!K38*$C$49</f>
        <v>399107617.18310297</v>
      </c>
      <c r="L38" s="159">
        <f t="shared" si="2"/>
        <v>29.60092781554917</v>
      </c>
      <c r="M38" s="159">
        <f>K38/K$43*100</f>
        <v>3.5381576532731955</v>
      </c>
    </row>
    <row r="39" spans="1:13" ht="14" x14ac:dyDescent="0.25">
      <c r="A39" s="157" t="str">
        <f>SEKTOR_USD!A39</f>
        <v xml:space="preserve"> Savunma ve Havacılık Sanayii</v>
      </c>
      <c r="B39" s="158">
        <f>SEKTOR_USD!B39*$B$47</f>
        <v>29523887.145805445</v>
      </c>
      <c r="C39" s="158">
        <f>SEKTOR_USD!C39*$C$47</f>
        <v>56216017.480082788</v>
      </c>
      <c r="D39" s="159">
        <f t="shared" si="0"/>
        <v>90.40859085545442</v>
      </c>
      <c r="E39" s="159">
        <f>C39/C$43*100</f>
        <v>5.1044344487154634</v>
      </c>
      <c r="F39" s="158">
        <f>SEKTOR_USD!F39*$B$48</f>
        <v>259400215.53568608</v>
      </c>
      <c r="G39" s="158">
        <f>SEKTOR_USD!G39*$C$48</f>
        <v>369811013.18961835</v>
      </c>
      <c r="H39" s="159">
        <f t="shared" si="1"/>
        <v>42.563880460131266</v>
      </c>
      <c r="I39" s="159">
        <f>G39/G$43*100</f>
        <v>3.9070723772186082</v>
      </c>
      <c r="J39" s="158">
        <f>SEKTOR_USD!J39*$B$49</f>
        <v>316165613.5639022</v>
      </c>
      <c r="K39" s="158">
        <f>SEKTOR_USD!K39*$C$49</f>
        <v>515015497.53378397</v>
      </c>
      <c r="L39" s="159">
        <f t="shared" si="2"/>
        <v>62.89421601811577</v>
      </c>
      <c r="M39" s="159">
        <f>K39/K$43*100</f>
        <v>4.5657009430553339</v>
      </c>
    </row>
    <row r="40" spans="1:13" ht="14" x14ac:dyDescent="0.25">
      <c r="A40" s="157" t="str">
        <f>SEKTOR_USD!A40</f>
        <v xml:space="preserve"> İklimlendirme Sanayii</v>
      </c>
      <c r="B40" s="158">
        <f>SEKTOR_USD!B40*$B$47</f>
        <v>27785361.7412486</v>
      </c>
      <c r="C40" s="158">
        <f>SEKTOR_USD!C40*$C$47</f>
        <v>32509595.275546558</v>
      </c>
      <c r="D40" s="159">
        <f t="shared" si="0"/>
        <v>17.002598628344018</v>
      </c>
      <c r="E40" s="159">
        <f>C40/C$43*100</f>
        <v>2.9518828525533776</v>
      </c>
      <c r="F40" s="158">
        <f>SEKTOR_USD!F40*$B$48</f>
        <v>237334033.99042371</v>
      </c>
      <c r="G40" s="158">
        <f>SEKTOR_USD!G40*$C$48</f>
        <v>282380799.38061863</v>
      </c>
      <c r="H40" s="159">
        <f t="shared" si="1"/>
        <v>18.980322641805571</v>
      </c>
      <c r="I40" s="159">
        <f>G40/G$43*100</f>
        <v>2.9833676709655572</v>
      </c>
      <c r="J40" s="158">
        <f>SEKTOR_USD!J40*$B$49</f>
        <v>280000369.89468044</v>
      </c>
      <c r="K40" s="158">
        <f>SEKTOR_USD!K40*$C$49</f>
        <v>336519329.72351635</v>
      </c>
      <c r="L40" s="159">
        <f t="shared" si="2"/>
        <v>20.185316130151897</v>
      </c>
      <c r="M40" s="159">
        <f>K40/K$43*100</f>
        <v>2.983301722826738</v>
      </c>
    </row>
    <row r="41" spans="1:13" ht="16.5" x14ac:dyDescent="0.25">
      <c r="A41" s="151" t="s">
        <v>30</v>
      </c>
      <c r="B41" s="152">
        <f>SEKTOR_USD!B41*$B$47</f>
        <v>24341410.73130051</v>
      </c>
      <c r="C41" s="152">
        <f>SEKTOR_USD!C41*$C$47</f>
        <v>33928206.194334671</v>
      </c>
      <c r="D41" s="155">
        <f t="shared" si="0"/>
        <v>39.384715901887077</v>
      </c>
      <c r="E41" s="155">
        <f>C41/C$43*100</f>
        <v>3.0806932302317942</v>
      </c>
      <c r="F41" s="152">
        <f>SEKTOR_USD!F41*$B$48</f>
        <v>197671862.17745414</v>
      </c>
      <c r="G41" s="152">
        <f>SEKTOR_USD!G41*$C$48</f>
        <v>280174441.76532263</v>
      </c>
      <c r="H41" s="155">
        <f t="shared" si="1"/>
        <v>41.737138851762424</v>
      </c>
      <c r="I41" s="155">
        <f>G41/G$43*100</f>
        <v>2.9600573892661615</v>
      </c>
      <c r="J41" s="152">
        <f>SEKTOR_USD!J41*$B$49</f>
        <v>232999456.02238733</v>
      </c>
      <c r="K41" s="152">
        <f>SEKTOR_USD!K41*$C$49</f>
        <v>327362021.36955965</v>
      </c>
      <c r="L41" s="155">
        <f t="shared" si="2"/>
        <v>40.49904963645308</v>
      </c>
      <c r="M41" s="155">
        <f>K41/K$43*100</f>
        <v>2.9021206096607872</v>
      </c>
    </row>
    <row r="42" spans="1:13" ht="14" x14ac:dyDescent="0.25">
      <c r="A42" s="157" t="str">
        <f>SEKTOR_USD!A42</f>
        <v xml:space="preserve"> Madencilik Ürünleri</v>
      </c>
      <c r="B42" s="158">
        <f>SEKTOR_USD!B42*$B$47</f>
        <v>24341410.73130051</v>
      </c>
      <c r="C42" s="158">
        <f>SEKTOR_USD!C42*$C$47</f>
        <v>33928206.194334671</v>
      </c>
      <c r="D42" s="159">
        <f t="shared" si="0"/>
        <v>39.384715901887077</v>
      </c>
      <c r="E42" s="159">
        <f>C42/C$43*100</f>
        <v>3.0806932302317942</v>
      </c>
      <c r="F42" s="158">
        <f>SEKTOR_USD!F42*$B$48</f>
        <v>197671862.17745414</v>
      </c>
      <c r="G42" s="158">
        <f>SEKTOR_USD!G42*$C$48</f>
        <v>280174441.76532263</v>
      </c>
      <c r="H42" s="159">
        <f t="shared" si="1"/>
        <v>41.737138851762424</v>
      </c>
      <c r="I42" s="159">
        <f>G42/G$43*100</f>
        <v>2.9600573892661615</v>
      </c>
      <c r="J42" s="158">
        <f>SEKTOR_USD!J42*$B$49</f>
        <v>232999456.02238733</v>
      </c>
      <c r="K42" s="158">
        <f>SEKTOR_USD!K42*$C$49</f>
        <v>327362021.36955965</v>
      </c>
      <c r="L42" s="159">
        <f t="shared" si="2"/>
        <v>40.49904963645308</v>
      </c>
      <c r="M42" s="159">
        <f>K42/K$43*100</f>
        <v>2.9021206096607872</v>
      </c>
    </row>
    <row r="43" spans="1:13" ht="18" x14ac:dyDescent="0.25">
      <c r="A43" s="160" t="s">
        <v>32</v>
      </c>
      <c r="B43" s="161">
        <f>SEKTOR_USD!B43*$B$47</f>
        <v>874515281.8936615</v>
      </c>
      <c r="C43" s="161">
        <f>SEKTOR_USD!C43*$C$47</f>
        <v>1101317257.4726591</v>
      </c>
      <c r="D43" s="162">
        <f>(C43-B43)/B43*100</f>
        <v>25.934592599443683</v>
      </c>
      <c r="E43" s="163">
        <f>C43/C$43*100</f>
        <v>100</v>
      </c>
      <c r="F43" s="161">
        <f>SEKTOR_USD!F43*$B$48</f>
        <v>7551548858.0094986</v>
      </c>
      <c r="G43" s="161">
        <f>SEKTOR_USD!G43*$C$48</f>
        <v>9465169249.1266766</v>
      </c>
      <c r="H43" s="162">
        <f>(G43-F43)/F43*100</f>
        <v>25.340766869137177</v>
      </c>
      <c r="I43" s="162">
        <f>G43/G$43*100</f>
        <v>100</v>
      </c>
      <c r="J43" s="161">
        <f>SEKTOR_USD!J43*$B$49</f>
        <v>8922618845.3856068</v>
      </c>
      <c r="K43" s="161">
        <f>SEKTOR_USD!K43*$C$49</f>
        <v>11280097053.16221</v>
      </c>
      <c r="L43" s="162">
        <f>(K43-J43)/J43*100</f>
        <v>26.42137077272767</v>
      </c>
      <c r="M43" s="162">
        <f>K43/K$43*100</f>
        <v>100</v>
      </c>
    </row>
    <row r="44" spans="1:13" x14ac:dyDescent="0.25">
      <c r="A44" s="164"/>
    </row>
    <row r="45" spans="1:13" ht="13" x14ac:dyDescent="0.25">
      <c r="A45" s="156" t="s">
        <v>109</v>
      </c>
    </row>
    <row r="46" spans="1:13" ht="13" x14ac:dyDescent="0.25">
      <c r="A46" s="166"/>
      <c r="B46" s="56">
        <v>2025</v>
      </c>
      <c r="C46" s="56">
        <v>2026</v>
      </c>
    </row>
    <row r="47" spans="1:13" ht="13" x14ac:dyDescent="0.25">
      <c r="A47" s="57" t="s">
        <v>219</v>
      </c>
      <c r="B47" s="167">
        <v>41.730249999999998</v>
      </c>
      <c r="C47" s="167">
        <v>49.31119048</v>
      </c>
    </row>
    <row r="48" spans="1:13" ht="13" x14ac:dyDescent="0.25">
      <c r="A48" s="56" t="s">
        <v>220</v>
      </c>
      <c r="B48" s="167">
        <v>38.835089812</v>
      </c>
      <c r="C48" s="167">
        <v>45.939013008000003</v>
      </c>
    </row>
    <row r="49" spans="1:3" ht="13" x14ac:dyDescent="0.25">
      <c r="A49" s="56" t="s">
        <v>218</v>
      </c>
      <c r="B49" s="167">
        <v>38.134952928333334</v>
      </c>
      <c r="C49" s="167">
        <v>45.346282144166672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3"/>
  <sheetViews>
    <sheetView showGridLines="0" zoomScale="80" zoomScaleNormal="80" workbookViewId="0">
      <selection activeCell="C2" sqref="C2"/>
    </sheetView>
  </sheetViews>
  <sheetFormatPr defaultColWidth="9.1796875" defaultRowHeight="12.5" x14ac:dyDescent="0.25"/>
  <cols>
    <col min="1" max="1" width="51" style="16" customWidth="1"/>
    <col min="2" max="2" width="14.453125" style="16" customWidth="1"/>
    <col min="3" max="3" width="17.81640625" style="16" bestFit="1" customWidth="1"/>
    <col min="4" max="4" width="14.453125" style="16" customWidth="1"/>
    <col min="5" max="5" width="17.81640625" style="16" bestFit="1" customWidth="1"/>
    <col min="6" max="6" width="19.81640625" style="16" bestFit="1" customWidth="1"/>
    <col min="7" max="7" width="19.81640625" style="16" customWidth="1"/>
    <col min="8" max="16384" width="9.1796875" style="16"/>
  </cols>
  <sheetData>
    <row r="5" spans="1:7" ht="25" x14ac:dyDescent="0.25">
      <c r="A5" s="90" t="s">
        <v>33</v>
      </c>
      <c r="B5" s="91"/>
      <c r="C5" s="91"/>
      <c r="D5" s="91"/>
      <c r="E5" s="91"/>
      <c r="F5" s="91"/>
      <c r="G5" s="92"/>
    </row>
    <row r="6" spans="1:7" ht="50.25" customHeight="1" x14ac:dyDescent="0.25">
      <c r="A6" s="59"/>
      <c r="B6" s="93" t="s">
        <v>214</v>
      </c>
      <c r="C6" s="93"/>
      <c r="D6" s="93" t="s">
        <v>215</v>
      </c>
      <c r="E6" s="93"/>
      <c r="F6" s="93" t="s">
        <v>114</v>
      </c>
      <c r="G6" s="93"/>
    </row>
    <row r="7" spans="1:7" ht="29" x14ac:dyDescent="0.4">
      <c r="A7" s="60" t="s">
        <v>1</v>
      </c>
      <c r="B7" s="64" t="s">
        <v>34</v>
      </c>
      <c r="C7" s="64" t="s">
        <v>35</v>
      </c>
      <c r="D7" s="64" t="s">
        <v>34</v>
      </c>
      <c r="E7" s="64" t="s">
        <v>35</v>
      </c>
      <c r="F7" s="64" t="s">
        <v>34</v>
      </c>
      <c r="G7" s="64" t="s">
        <v>35</v>
      </c>
    </row>
    <row r="8" spans="1:7" ht="16.5" x14ac:dyDescent="0.35">
      <c r="A8" s="61" t="s">
        <v>2</v>
      </c>
      <c r="B8" s="65">
        <f>SEKTOR_USD!D8</f>
        <v>1.8417256172914718</v>
      </c>
      <c r="C8" s="65">
        <f>SEKTOR_TL!D8</f>
        <v>20.342838366081111</v>
      </c>
      <c r="D8" s="65">
        <f>SEKTOR_USD!H8</f>
        <v>4.0412817452019389</v>
      </c>
      <c r="E8" s="65">
        <f>SEKTOR_TL!H8</f>
        <v>23.073071765755223</v>
      </c>
      <c r="F8" s="65">
        <f>SEKTOR_USD!L8</f>
        <v>4.2354148317356515</v>
      </c>
      <c r="G8" s="65">
        <f>SEKTOR_TL!L8</f>
        <v>23.946358063086173</v>
      </c>
    </row>
    <row r="9" spans="1:7" s="17" customFormat="1" ht="15.5" x14ac:dyDescent="0.35">
      <c r="A9" s="62" t="s">
        <v>3</v>
      </c>
      <c r="B9" s="65">
        <f>SEKTOR_USD!D9</f>
        <v>3.6941635520458767</v>
      </c>
      <c r="C9" s="65">
        <f>SEKTOR_TL!D9</f>
        <v>22.531800086968271</v>
      </c>
      <c r="D9" s="65">
        <f>SEKTOR_USD!H9</f>
        <v>5.2731561940999185</v>
      </c>
      <c r="E9" s="65">
        <f>SEKTOR_TL!H9</f>
        <v>24.530287304745961</v>
      </c>
      <c r="F9" s="65">
        <f>SEKTOR_USD!L9</f>
        <v>5.0987000160672382</v>
      </c>
      <c r="G9" s="65">
        <f>SEKTOR_TL!L9</f>
        <v>24.972890693482945</v>
      </c>
    </row>
    <row r="10" spans="1:7" ht="14" x14ac:dyDescent="0.3">
      <c r="A10" s="63" t="s">
        <v>4</v>
      </c>
      <c r="B10" s="66">
        <f>SEKTOR_USD!D10</f>
        <v>-4.6863441076176615</v>
      </c>
      <c r="C10" s="66">
        <f>SEKTOR_TL!D10</f>
        <v>12.628844568495031</v>
      </c>
      <c r="D10" s="66">
        <f>SEKTOR_USD!H10</f>
        <v>-2.0722011708418622</v>
      </c>
      <c r="E10" s="66">
        <f>SEKTOR_TL!H10</f>
        <v>15.841277721660074</v>
      </c>
      <c r="F10" s="66">
        <f>SEKTOR_USD!L10</f>
        <v>-1.2737929044593725</v>
      </c>
      <c r="G10" s="66">
        <f>SEKTOR_TL!L10</f>
        <v>17.395357754633878</v>
      </c>
    </row>
    <row r="11" spans="1:7" ht="14" x14ac:dyDescent="0.3">
      <c r="A11" s="63" t="s">
        <v>5</v>
      </c>
      <c r="B11" s="66">
        <f>SEKTOR_USD!D11</f>
        <v>-14.104072130827616</v>
      </c>
      <c r="C11" s="66">
        <f>SEKTOR_TL!D11</f>
        <v>1.50024168590173</v>
      </c>
      <c r="D11" s="66">
        <f>SEKTOR_USD!H11</f>
        <v>34.606823779539447</v>
      </c>
      <c r="E11" s="66">
        <f>SEKTOR_TL!H11</f>
        <v>59.229826904200145</v>
      </c>
      <c r="F11" s="66">
        <f>SEKTOR_USD!L11</f>
        <v>40.245168444573316</v>
      </c>
      <c r="G11" s="66">
        <f>SEKTOR_TL!L11</f>
        <v>66.765565165252298</v>
      </c>
    </row>
    <row r="12" spans="1:7" ht="14" x14ac:dyDescent="0.3">
      <c r="A12" s="63" t="s">
        <v>6</v>
      </c>
      <c r="B12" s="66">
        <f>SEKTOR_USD!D12</f>
        <v>2.3987158150808652</v>
      </c>
      <c r="C12" s="66">
        <f>SEKTOR_TL!D12</f>
        <v>21.001014383207398</v>
      </c>
      <c r="D12" s="66">
        <f>SEKTOR_USD!H12</f>
        <v>-3.0784990604443889</v>
      </c>
      <c r="E12" s="66">
        <f>SEKTOR_TL!H12</f>
        <v>14.65090241767173</v>
      </c>
      <c r="F12" s="66">
        <f>SEKTOR_USD!L12</f>
        <v>-3.9291879650040995</v>
      </c>
      <c r="G12" s="66">
        <f>SEKTOR_TL!L12</f>
        <v>14.237826818487804</v>
      </c>
    </row>
    <row r="13" spans="1:7" ht="14" x14ac:dyDescent="0.3">
      <c r="A13" s="63" t="s">
        <v>7</v>
      </c>
      <c r="B13" s="66">
        <f>SEKTOR_USD!D13</f>
        <v>13.176505413015082</v>
      </c>
      <c r="C13" s="66">
        <f>SEKTOR_TL!D13</f>
        <v>33.736754902784874</v>
      </c>
      <c r="D13" s="66">
        <f>SEKTOR_USD!H13</f>
        <v>-4.7753060220626082</v>
      </c>
      <c r="E13" s="66">
        <f>SEKTOR_TL!H13</f>
        <v>12.643706413769165</v>
      </c>
      <c r="F13" s="66">
        <f>SEKTOR_USD!L13</f>
        <v>-6.0976189441876159</v>
      </c>
      <c r="G13" s="66">
        <f>SEKTOR_TL!L13</f>
        <v>11.659344994293633</v>
      </c>
    </row>
    <row r="14" spans="1:7" ht="14" x14ac:dyDescent="0.3">
      <c r="A14" s="63" t="s">
        <v>8</v>
      </c>
      <c r="B14" s="66">
        <f>SEKTOR_USD!D14</f>
        <v>51.783359832750307</v>
      </c>
      <c r="C14" s="66">
        <f>SEKTOR_TL!D14</f>
        <v>79.357137050631906</v>
      </c>
      <c r="D14" s="66">
        <f>SEKTOR_USD!H14</f>
        <v>23.468865389855679</v>
      </c>
      <c r="E14" s="66">
        <f>SEKTOR_TL!H14</f>
        <v>46.054453348397523</v>
      </c>
      <c r="F14" s="66">
        <f>SEKTOR_USD!L14</f>
        <v>11.981841076961548</v>
      </c>
      <c r="G14" s="66">
        <f>SEKTOR_TL!L14</f>
        <v>33.157635464821333</v>
      </c>
    </row>
    <row r="15" spans="1:7" ht="14" x14ac:dyDescent="0.3">
      <c r="A15" s="63" t="s">
        <v>9</v>
      </c>
      <c r="B15" s="66">
        <f>SEKTOR_USD!D15</f>
        <v>-4.3060225927253368</v>
      </c>
      <c r="C15" s="66">
        <f>SEKTOR_TL!D15</f>
        <v>13.078257324577203</v>
      </c>
      <c r="D15" s="66">
        <f>SEKTOR_USD!H15</f>
        <v>-26.220125362502923</v>
      </c>
      <c r="E15" s="66">
        <f>SEKTOR_TL!H15</f>
        <v>-12.723914451891522</v>
      </c>
      <c r="F15" s="66">
        <f>SEKTOR_USD!L15</f>
        <v>-31.301506799774369</v>
      </c>
      <c r="G15" s="66">
        <f>SEKTOR_TL!L15</f>
        <v>-18.310604410841847</v>
      </c>
    </row>
    <row r="16" spans="1:7" ht="14" x14ac:dyDescent="0.3">
      <c r="A16" s="63" t="s">
        <v>10</v>
      </c>
      <c r="B16" s="66">
        <f>SEKTOR_USD!D16</f>
        <v>58.551868012338325</v>
      </c>
      <c r="C16" s="66">
        <f>SEKTOR_TL!D16</f>
        <v>87.355248638966586</v>
      </c>
      <c r="D16" s="66">
        <f>SEKTOR_USD!H16</f>
        <v>19.194283046305426</v>
      </c>
      <c r="E16" s="66">
        <f>SEKTOR_TL!H16</f>
        <v>40.997941445508992</v>
      </c>
      <c r="F16" s="66">
        <f>SEKTOR_USD!L16</f>
        <v>16.322313183918428</v>
      </c>
      <c r="G16" s="66">
        <f>SEKTOR_TL!L16</f>
        <v>38.318891941808275</v>
      </c>
    </row>
    <row r="17" spans="1:7" ht="14" x14ac:dyDescent="0.3">
      <c r="A17" s="67" t="s">
        <v>11</v>
      </c>
      <c r="B17" s="66">
        <f>SEKTOR_USD!D17</f>
        <v>-15.577045299195763</v>
      </c>
      <c r="C17" s="66">
        <f>SEKTOR_TL!D17</f>
        <v>-0.2403196689267576</v>
      </c>
      <c r="D17" s="66">
        <f>SEKTOR_USD!H17</f>
        <v>-1.5986362443869424</v>
      </c>
      <c r="E17" s="66">
        <f>SEKTOR_TL!H17</f>
        <v>16.401469687788147</v>
      </c>
      <c r="F17" s="66">
        <f>SEKTOR_USD!L17</f>
        <v>-0.12024014348248578</v>
      </c>
      <c r="G17" s="66">
        <f>SEKTOR_TL!L17</f>
        <v>18.76704763362088</v>
      </c>
    </row>
    <row r="18" spans="1:7" s="17" customFormat="1" ht="15.5" x14ac:dyDescent="0.35">
      <c r="A18" s="62" t="s">
        <v>12</v>
      </c>
      <c r="B18" s="65">
        <f>SEKTOR_USD!D18</f>
        <v>10.77465778507063</v>
      </c>
      <c r="C18" s="65">
        <f>SEKTOR_TL!D18</f>
        <v>30.8985747843934</v>
      </c>
      <c r="D18" s="65">
        <f>SEKTOR_USD!H18</f>
        <v>8.2184755107562264</v>
      </c>
      <c r="E18" s="65">
        <f>SEKTOR_TL!H18</f>
        <v>28.014380248925992</v>
      </c>
      <c r="F18" s="65">
        <f>SEKTOR_USD!L18</f>
        <v>9.5738309619622601</v>
      </c>
      <c r="G18" s="65">
        <f>SEKTOR_TL!L18</f>
        <v>30.294270029810257</v>
      </c>
    </row>
    <row r="19" spans="1:7" ht="14" x14ac:dyDescent="0.3">
      <c r="A19" s="63" t="s">
        <v>13</v>
      </c>
      <c r="B19" s="66">
        <f>SEKTOR_USD!D19</f>
        <v>10.77465778507063</v>
      </c>
      <c r="C19" s="66">
        <f>SEKTOR_TL!D19</f>
        <v>30.8985747843934</v>
      </c>
      <c r="D19" s="66">
        <f>SEKTOR_USD!H19</f>
        <v>8.2184755107562264</v>
      </c>
      <c r="E19" s="66">
        <f>SEKTOR_TL!H19</f>
        <v>28.014380248925992</v>
      </c>
      <c r="F19" s="66">
        <f>SEKTOR_USD!L19</f>
        <v>9.5738309619622601</v>
      </c>
      <c r="G19" s="66">
        <f>SEKTOR_TL!L19</f>
        <v>30.294270029810257</v>
      </c>
    </row>
    <row r="20" spans="1:7" s="17" customFormat="1" ht="15.5" x14ac:dyDescent="0.35">
      <c r="A20" s="62" t="s">
        <v>106</v>
      </c>
      <c r="B20" s="65">
        <f>SEKTOR_USD!D20</f>
        <v>-8.3217374433598774</v>
      </c>
      <c r="C20" s="65">
        <f>SEKTOR_TL!D20</f>
        <v>8.3330262293164665</v>
      </c>
      <c r="D20" s="65">
        <f>SEKTOR_USD!H20</f>
        <v>-1.6602778833415444</v>
      </c>
      <c r="E20" s="65">
        <f>SEKTOR_TL!H20</f>
        <v>16.328552229183607</v>
      </c>
      <c r="F20" s="65">
        <f>SEKTOR_USD!L20</f>
        <v>-1.0223341126659082</v>
      </c>
      <c r="G20" s="65">
        <f>SEKTOR_TL!L20</f>
        <v>17.694367467369766</v>
      </c>
    </row>
    <row r="21" spans="1:7" ht="14" x14ac:dyDescent="0.3">
      <c r="A21" s="63" t="s">
        <v>105</v>
      </c>
      <c r="B21" s="66">
        <f>SEKTOR_USD!D21</f>
        <v>-8.3217374433598774</v>
      </c>
      <c r="C21" s="66">
        <f>SEKTOR_TL!D21</f>
        <v>8.3330262293164665</v>
      </c>
      <c r="D21" s="66">
        <f>SEKTOR_USD!H21</f>
        <v>-1.6602778833415444</v>
      </c>
      <c r="E21" s="66">
        <f>SEKTOR_TL!H21</f>
        <v>16.328552229183607</v>
      </c>
      <c r="F21" s="66">
        <f>SEKTOR_USD!L21</f>
        <v>-1.0223341126659082</v>
      </c>
      <c r="G21" s="66">
        <f>SEKTOR_TL!L21</f>
        <v>17.694367467369766</v>
      </c>
    </row>
    <row r="22" spans="1:7" ht="16.5" x14ac:dyDescent="0.35">
      <c r="A22" s="61" t="s">
        <v>14</v>
      </c>
      <c r="B22" s="65">
        <f>SEKTOR_USD!D22</f>
        <v>7.0955380901089562</v>
      </c>
      <c r="C22" s="65">
        <f>SEKTOR_TL!D22</f>
        <v>26.551086521634982</v>
      </c>
      <c r="D22" s="65">
        <f>SEKTOR_USD!H22</f>
        <v>5.8682252548643863</v>
      </c>
      <c r="E22" s="65">
        <f>SEKTOR_TL!H22</f>
        <v>25.234209593981138</v>
      </c>
      <c r="F22" s="65">
        <f>SEKTOR_USD!L22</f>
        <v>6.3305903462139836</v>
      </c>
      <c r="G22" s="65">
        <f>SEKTOR_TL!L22</f>
        <v>26.437731795725433</v>
      </c>
    </row>
    <row r="23" spans="1:7" s="17" customFormat="1" ht="15.5" x14ac:dyDescent="0.35">
      <c r="A23" s="62" t="s">
        <v>15</v>
      </c>
      <c r="B23" s="65">
        <f>SEKTOR_USD!D23</f>
        <v>-3.4113357539660774</v>
      </c>
      <c r="C23" s="65">
        <f>SEKTOR_TL!D23</f>
        <v>14.135477761215052</v>
      </c>
      <c r="D23" s="65">
        <f>SEKTOR_USD!H23</f>
        <v>0.57727972684191931</v>
      </c>
      <c r="E23" s="65">
        <f>SEKTOR_TL!H23</f>
        <v>18.97541589444042</v>
      </c>
      <c r="F23" s="65">
        <f>SEKTOR_USD!L23</f>
        <v>-0.30702675768319421</v>
      </c>
      <c r="G23" s="65">
        <f>SEKTOR_TL!L23</f>
        <v>18.544939623569945</v>
      </c>
    </row>
    <row r="24" spans="1:7" ht="14" x14ac:dyDescent="0.3">
      <c r="A24" s="63" t="s">
        <v>16</v>
      </c>
      <c r="B24" s="66">
        <f>SEKTOR_USD!D24</f>
        <v>-3.3339186528485243</v>
      </c>
      <c r="C24" s="66">
        <f>SEKTOR_TL!D24</f>
        <v>14.226958867118272</v>
      </c>
      <c r="D24" s="66">
        <f>SEKTOR_USD!H24</f>
        <v>1.128770265780612</v>
      </c>
      <c r="E24" s="66">
        <f>SEKTOR_TL!H24</f>
        <v>19.627788044594823</v>
      </c>
      <c r="F24" s="66">
        <f>SEKTOR_USD!L24</f>
        <v>-0.24091042719284944</v>
      </c>
      <c r="G24" s="66">
        <f>SEKTOR_TL!L24</f>
        <v>18.623558568829583</v>
      </c>
    </row>
    <row r="25" spans="1:7" ht="14" x14ac:dyDescent="0.3">
      <c r="A25" s="63" t="s">
        <v>17</v>
      </c>
      <c r="B25" s="66">
        <f>SEKTOR_USD!D25</f>
        <v>-7.9777784050185003</v>
      </c>
      <c r="C25" s="66">
        <f>SEKTOR_TL!D25</f>
        <v>8.7394707068110762</v>
      </c>
      <c r="D25" s="66">
        <f>SEKTOR_USD!H25</f>
        <v>-1.5891935969993296</v>
      </c>
      <c r="E25" s="66">
        <f>SEKTOR_TL!H25</f>
        <v>16.412639634948558</v>
      </c>
      <c r="F25" s="66">
        <f>SEKTOR_USD!L25</f>
        <v>-3.0460145404088581</v>
      </c>
      <c r="G25" s="66">
        <f>SEKTOR_TL!L25</f>
        <v>15.288008560397589</v>
      </c>
    </row>
    <row r="26" spans="1:7" ht="14" x14ac:dyDescent="0.3">
      <c r="A26" s="63" t="s">
        <v>18</v>
      </c>
      <c r="B26" s="66">
        <f>SEKTOR_USD!D26</f>
        <v>-1.5784035354977417</v>
      </c>
      <c r="C26" s="66">
        <f>SEKTOR_TL!D26</f>
        <v>16.301390253036239</v>
      </c>
      <c r="D26" s="66">
        <f>SEKTOR_USD!H26</f>
        <v>-0.14126664048962034</v>
      </c>
      <c r="E26" s="66">
        <f>SEKTOR_TL!H26</f>
        <v>18.125429166574143</v>
      </c>
      <c r="F26" s="66">
        <f>SEKTOR_USD!L26</f>
        <v>0.90173480859687627</v>
      </c>
      <c r="G26" s="66">
        <f>SEKTOR_TL!L26</f>
        <v>19.982278306865805</v>
      </c>
    </row>
    <row r="27" spans="1:7" s="17" customFormat="1" ht="15.5" x14ac:dyDescent="0.35">
      <c r="A27" s="62" t="s">
        <v>19</v>
      </c>
      <c r="B27" s="65">
        <f>SEKTOR_USD!D27</f>
        <v>13.703731218342826</v>
      </c>
      <c r="C27" s="65">
        <f>SEKTOR_TL!D27</f>
        <v>34.359759368669636</v>
      </c>
      <c r="D27" s="65">
        <f>SEKTOR_USD!H27</f>
        <v>7.2616777713014544</v>
      </c>
      <c r="E27" s="65">
        <f>SEKTOR_TL!H27</f>
        <v>26.882559928395764</v>
      </c>
      <c r="F27" s="65">
        <f>SEKTOR_USD!L27</f>
        <v>5.3934388184184705</v>
      </c>
      <c r="G27" s="65">
        <f>SEKTOR_TL!L27</f>
        <v>25.323364677687664</v>
      </c>
    </row>
    <row r="28" spans="1:7" ht="14" x14ac:dyDescent="0.3">
      <c r="A28" s="63" t="s">
        <v>20</v>
      </c>
      <c r="B28" s="66">
        <f>SEKTOR_USD!D28</f>
        <v>13.703731218342826</v>
      </c>
      <c r="C28" s="66">
        <f>SEKTOR_TL!D28</f>
        <v>34.359759368669636</v>
      </c>
      <c r="D28" s="66">
        <f>SEKTOR_USD!H28</f>
        <v>7.2616777713014544</v>
      </c>
      <c r="E28" s="66">
        <f>SEKTOR_TL!H28</f>
        <v>26.882559928395764</v>
      </c>
      <c r="F28" s="66">
        <f>SEKTOR_USD!L28</f>
        <v>5.3934388184184705</v>
      </c>
      <c r="G28" s="66">
        <f>SEKTOR_TL!L28</f>
        <v>25.323364677687664</v>
      </c>
    </row>
    <row r="29" spans="1:7" s="17" customFormat="1" ht="15.5" x14ac:dyDescent="0.35">
      <c r="A29" s="62" t="s">
        <v>21</v>
      </c>
      <c r="B29" s="65">
        <f>SEKTOR_USD!D29</f>
        <v>6.7665078909254692</v>
      </c>
      <c r="C29" s="65">
        <f>SEKTOR_TL!D29</f>
        <v>26.162282936091923</v>
      </c>
      <c r="D29" s="65">
        <f>SEKTOR_USD!H29</f>
        <v>6.0569935642151869</v>
      </c>
      <c r="E29" s="65">
        <f>SEKTOR_TL!H29</f>
        <v>25.457508416276781</v>
      </c>
      <c r="F29" s="65">
        <f>SEKTOR_USD!L29</f>
        <v>7.16362226659718</v>
      </c>
      <c r="G29" s="65">
        <f>SEKTOR_TL!L29</f>
        <v>27.428290262331746</v>
      </c>
    </row>
    <row r="30" spans="1:7" ht="14" x14ac:dyDescent="0.3">
      <c r="A30" s="63" t="s">
        <v>22</v>
      </c>
      <c r="B30" s="66">
        <f>SEKTOR_USD!D30</f>
        <v>-14.064393619750842</v>
      </c>
      <c r="C30" s="66">
        <f>SEKTOR_TL!D30</f>
        <v>1.5471284075884946</v>
      </c>
      <c r="D30" s="66">
        <f>SEKTOR_USD!H30</f>
        <v>-3.8480623856899294</v>
      </c>
      <c r="E30" s="66">
        <f>SEKTOR_TL!H30</f>
        <v>13.740566435958346</v>
      </c>
      <c r="F30" s="66">
        <f>SEKTOR_USD!L30</f>
        <v>-4.3497318956409856</v>
      </c>
      <c r="G30" s="66">
        <f>SEKTOR_TL!L30</f>
        <v>13.737757924512337</v>
      </c>
    </row>
    <row r="31" spans="1:7" ht="14" x14ac:dyDescent="0.3">
      <c r="A31" s="63" t="s">
        <v>23</v>
      </c>
      <c r="B31" s="66">
        <f>SEKTOR_USD!D31</f>
        <v>5.8615529851239749</v>
      </c>
      <c r="C31" s="66">
        <f>SEKTOR_TL!D31</f>
        <v>25.092929080416752</v>
      </c>
      <c r="D31" s="66">
        <f>SEKTOR_USD!H31</f>
        <v>3.4320231111433994</v>
      </c>
      <c r="E31" s="66">
        <f>SEKTOR_TL!H31</f>
        <v>22.352364270272535</v>
      </c>
      <c r="F31" s="66">
        <f>SEKTOR_USD!L31</f>
        <v>4.8024680475929298</v>
      </c>
      <c r="G31" s="66">
        <f>SEKTOR_TL!L31</f>
        <v>24.620641185064716</v>
      </c>
    </row>
    <row r="32" spans="1:7" ht="14" x14ac:dyDescent="0.3">
      <c r="A32" s="63" t="s">
        <v>24</v>
      </c>
      <c r="B32" s="66">
        <f>SEKTOR_USD!D32</f>
        <v>-23.551883956826895</v>
      </c>
      <c r="C32" s="66">
        <f>SEKTOR_TL!D32</f>
        <v>-9.6639101840498753</v>
      </c>
      <c r="D32" s="66">
        <f>SEKTOR_USD!H32</f>
        <v>24.787644695087842</v>
      </c>
      <c r="E32" s="66">
        <f>SEKTOR_TL!H32</f>
        <v>47.614470846773969</v>
      </c>
      <c r="F32" s="66">
        <f>SEKTOR_USD!L32</f>
        <v>24.272909718186913</v>
      </c>
      <c r="G32" s="66">
        <f>SEKTOR_TL!L32</f>
        <v>47.772948285732788</v>
      </c>
    </row>
    <row r="33" spans="1:7" ht="14" x14ac:dyDescent="0.3">
      <c r="A33" s="63" t="s">
        <v>101</v>
      </c>
      <c r="B33" s="66">
        <f>SEKTOR_USD!D33</f>
        <v>17.613683798846505</v>
      </c>
      <c r="C33" s="66">
        <f>SEKTOR_TL!D33</f>
        <v>38.980014853958686</v>
      </c>
      <c r="D33" s="66">
        <f>SEKTOR_USD!H33</f>
        <v>14.572995112883463</v>
      </c>
      <c r="E33" s="66">
        <f>SEKTOR_TL!H33</f>
        <v>35.531302704233696</v>
      </c>
      <c r="F33" s="66">
        <f>SEKTOR_USD!L33</f>
        <v>13.724876186371363</v>
      </c>
      <c r="G33" s="66">
        <f>SEKTOR_TL!L33</f>
        <v>35.230278952988904</v>
      </c>
    </row>
    <row r="34" spans="1:7" ht="14" x14ac:dyDescent="0.3">
      <c r="A34" s="63" t="s">
        <v>25</v>
      </c>
      <c r="B34" s="66">
        <f>SEKTOR_USD!D34</f>
        <v>-10.532989624263598</v>
      </c>
      <c r="C34" s="66">
        <f>SEKTOR_TL!D34</f>
        <v>5.7200661465980867</v>
      </c>
      <c r="D34" s="66">
        <f>SEKTOR_USD!H34</f>
        <v>0.62598009229391727</v>
      </c>
      <c r="E34" s="66">
        <f>SEKTOR_TL!H34</f>
        <v>19.033024792290909</v>
      </c>
      <c r="F34" s="66">
        <f>SEKTOR_USD!L34</f>
        <v>2.5312522878562516</v>
      </c>
      <c r="G34" s="66">
        <f>SEKTOR_TL!L34</f>
        <v>21.919937952393951</v>
      </c>
    </row>
    <row r="35" spans="1:7" ht="14" x14ac:dyDescent="0.3">
      <c r="A35" s="63" t="s">
        <v>26</v>
      </c>
      <c r="B35" s="66">
        <f>SEKTOR_USD!D35</f>
        <v>8.593283795223309</v>
      </c>
      <c r="C35" s="66">
        <f>SEKTOR_TL!D35</f>
        <v>28.320920724772886</v>
      </c>
      <c r="D35" s="66">
        <f>SEKTOR_USD!H35</f>
        <v>13.289228869812133</v>
      </c>
      <c r="E35" s="66">
        <f>SEKTOR_TL!H35</f>
        <v>34.012703045389557</v>
      </c>
      <c r="F35" s="66">
        <f>SEKTOR_USD!L35</f>
        <v>12.185718744426827</v>
      </c>
      <c r="G35" s="66">
        <f>SEKTOR_TL!L35</f>
        <v>33.400066450619335</v>
      </c>
    </row>
    <row r="36" spans="1:7" ht="14" x14ac:dyDescent="0.3">
      <c r="A36" s="63" t="s">
        <v>27</v>
      </c>
      <c r="B36" s="66">
        <f>SEKTOR_USD!D36</f>
        <v>5.1018594055551905</v>
      </c>
      <c r="C36" s="66">
        <f>SEKTOR_TL!D36</f>
        <v>24.195225500674251</v>
      </c>
      <c r="D36" s="66">
        <f>SEKTOR_USD!H36</f>
        <v>2.5760417238443258</v>
      </c>
      <c r="E36" s="66">
        <f>SEKTOR_TL!H36</f>
        <v>21.339802170478261</v>
      </c>
      <c r="F36" s="66">
        <f>SEKTOR_USD!L36</f>
        <v>2.9165697401517545</v>
      </c>
      <c r="G36" s="66">
        <f>SEKTOR_TL!L36</f>
        <v>22.37811903209003</v>
      </c>
    </row>
    <row r="37" spans="1:7" ht="14" x14ac:dyDescent="0.3">
      <c r="A37" s="63" t="s">
        <v>102</v>
      </c>
      <c r="B37" s="66">
        <f>SEKTOR_USD!D37</f>
        <v>-3.1820234135258527</v>
      </c>
      <c r="C37" s="66">
        <f>SEKTOR_TL!D37</f>
        <v>14.406448208285532</v>
      </c>
      <c r="D37" s="66">
        <f>SEKTOR_USD!H37</f>
        <v>0.88135593597375905</v>
      </c>
      <c r="E37" s="66">
        <f>SEKTOR_TL!H37</f>
        <v>19.335115356817216</v>
      </c>
      <c r="F37" s="66">
        <f>SEKTOR_USD!L37</f>
        <v>2.091783992904479</v>
      </c>
      <c r="G37" s="66">
        <f>SEKTOR_TL!L37</f>
        <v>21.397366092039221</v>
      </c>
    </row>
    <row r="38" spans="1:7" ht="14" x14ac:dyDescent="0.3">
      <c r="A38" s="67" t="s">
        <v>28</v>
      </c>
      <c r="B38" s="66">
        <f>SEKTOR_USD!D38</f>
        <v>33.843571806225967</v>
      </c>
      <c r="C38" s="66">
        <f>SEKTOR_TL!D38</f>
        <v>58.158311149834176</v>
      </c>
      <c r="D38" s="66">
        <f>SEKTOR_USD!H38</f>
        <v>12.908377960802664</v>
      </c>
      <c r="E38" s="66">
        <f>SEKTOR_TL!H38</f>
        <v>33.562184842707602</v>
      </c>
      <c r="F38" s="66">
        <f>SEKTOR_USD!L38</f>
        <v>8.9907495834269309</v>
      </c>
      <c r="G38" s="66">
        <f>SEKTOR_TL!L38</f>
        <v>29.60092781554917</v>
      </c>
    </row>
    <row r="39" spans="1:7" ht="14" x14ac:dyDescent="0.3">
      <c r="A39" s="67" t="s">
        <v>103</v>
      </c>
      <c r="B39" s="66">
        <f>SEKTOR_USD!D39</f>
        <v>61.135799424038282</v>
      </c>
      <c r="C39" s="66">
        <f>SEKTOR_TL!D39</f>
        <v>90.40859085545442</v>
      </c>
      <c r="D39" s="66">
        <f>SEKTOR_USD!H39</f>
        <v>20.518068175567556</v>
      </c>
      <c r="E39" s="66">
        <f>SEKTOR_TL!H39</f>
        <v>42.563880460131266</v>
      </c>
      <c r="F39" s="66">
        <f>SEKTOR_USD!L39</f>
        <v>36.989472265869338</v>
      </c>
      <c r="G39" s="66">
        <f>SEKTOR_TL!L39</f>
        <v>62.89421601811577</v>
      </c>
    </row>
    <row r="40" spans="1:7" ht="14" x14ac:dyDescent="0.3">
      <c r="A40" s="67" t="s">
        <v>29</v>
      </c>
      <c r="B40" s="66">
        <f>SEKTOR_USD!D40</f>
        <v>-0.98499663294982431</v>
      </c>
      <c r="C40" s="66">
        <f>SEKTOR_TL!D40</f>
        <v>17.002598628344018</v>
      </c>
      <c r="D40" s="66">
        <f>SEKTOR_USD!H40</f>
        <v>0.58142770395620691</v>
      </c>
      <c r="E40" s="66">
        <f>SEKTOR_TL!H40</f>
        <v>18.980322641805571</v>
      </c>
      <c r="F40" s="66">
        <f>SEKTOR_USD!L40</f>
        <v>1.0724839299707067</v>
      </c>
      <c r="G40" s="66">
        <f>SEKTOR_TL!L40</f>
        <v>20.185316130151897</v>
      </c>
    </row>
    <row r="41" spans="1:7" ht="16.5" x14ac:dyDescent="0.35">
      <c r="A41" s="61" t="s">
        <v>30</v>
      </c>
      <c r="B41" s="65">
        <f>SEKTOR_USD!D41</f>
        <v>17.956167436757507</v>
      </c>
      <c r="C41" s="65">
        <f>SEKTOR_TL!D41</f>
        <v>39.384715901887077</v>
      </c>
      <c r="D41" s="65">
        <f>SEKTOR_USD!H41</f>
        <v>19.819172345856767</v>
      </c>
      <c r="E41" s="65">
        <f>SEKTOR_TL!H41</f>
        <v>41.737138851762424</v>
      </c>
      <c r="F41" s="65">
        <f>SEKTOR_USD!L41</f>
        <v>18.155764729015349</v>
      </c>
      <c r="G41" s="65">
        <f>SEKTOR_TL!L41</f>
        <v>40.49904963645308</v>
      </c>
    </row>
    <row r="42" spans="1:7" ht="14" x14ac:dyDescent="0.3">
      <c r="A42" s="63" t="s">
        <v>31</v>
      </c>
      <c r="B42" s="66">
        <f>SEKTOR_USD!D42</f>
        <v>17.956167436757507</v>
      </c>
      <c r="C42" s="66">
        <f>SEKTOR_TL!D42</f>
        <v>39.384715901887077</v>
      </c>
      <c r="D42" s="66">
        <f>SEKTOR_USD!H42</f>
        <v>19.819172345856767</v>
      </c>
      <c r="E42" s="66">
        <f>SEKTOR_TL!H42</f>
        <v>41.737138851762424</v>
      </c>
      <c r="F42" s="66">
        <f>SEKTOR_USD!L42</f>
        <v>18.155764729015349</v>
      </c>
      <c r="G42" s="66">
        <f>SEKTOR_TL!L42</f>
        <v>40.49904963645308</v>
      </c>
    </row>
    <row r="43" spans="1:7" ht="18" x14ac:dyDescent="0.4">
      <c r="A43" s="68" t="s">
        <v>36</v>
      </c>
      <c r="B43" s="69">
        <f>SEKTOR_USD!D43</f>
        <v>6.573821918868707</v>
      </c>
      <c r="C43" s="69">
        <f>SEKTOR_TL!D43</f>
        <v>25.934592599443683</v>
      </c>
      <c r="D43" s="69">
        <f>SEKTOR_USD!H43</f>
        <v>5.9583047119499399</v>
      </c>
      <c r="E43" s="69">
        <f>SEKTOR_TL!H43</f>
        <v>25.340766869137177</v>
      </c>
      <c r="F43" s="69">
        <f>SEKTOR_USD!L43</f>
        <v>6.3168311842192724</v>
      </c>
      <c r="G43" s="69">
        <f>SEKTOR_TL!L43</f>
        <v>26.42137077272767</v>
      </c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A2" sqref="A2"/>
    </sheetView>
  </sheetViews>
  <sheetFormatPr defaultColWidth="9.1796875" defaultRowHeight="12.5" x14ac:dyDescent="0.25"/>
  <cols>
    <col min="1" max="1" width="32.26953125" customWidth="1"/>
    <col min="2" max="3" width="12.7265625" bestFit="1" customWidth="1"/>
    <col min="4" max="4" width="10.26953125" bestFit="1" customWidth="1"/>
    <col min="5" max="5" width="13.54296875" bestFit="1" customWidth="1"/>
    <col min="6" max="7" width="14.1796875" bestFit="1" customWidth="1"/>
    <col min="8" max="8" width="11.54296875" bestFit="1" customWidth="1"/>
    <col min="9" max="9" width="13.54296875" bestFit="1" customWidth="1"/>
    <col min="10" max="11" width="14.1796875" bestFit="1" customWidth="1"/>
    <col min="12" max="12" width="10.26953125" customWidth="1"/>
    <col min="13" max="13" width="13.54296875" bestFit="1" customWidth="1"/>
  </cols>
  <sheetData>
    <row r="2" spans="1:13" ht="25" x14ac:dyDescent="0.5">
      <c r="C2" s="87" t="s">
        <v>116</v>
      </c>
      <c r="D2" s="87"/>
      <c r="E2" s="87"/>
      <c r="F2" s="87"/>
      <c r="G2" s="87"/>
      <c r="H2" s="87"/>
      <c r="I2" s="87"/>
      <c r="J2" s="87"/>
      <c r="K2" s="87"/>
    </row>
    <row r="6" spans="1:13" ht="22.5" customHeight="1" x14ac:dyDescent="0.25">
      <c r="A6" s="94" t="s">
        <v>108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</row>
    <row r="7" spans="1:13" ht="24" customHeight="1" x14ac:dyDescent="0.25">
      <c r="A7" s="26"/>
      <c r="B7" s="83" t="s">
        <v>118</v>
      </c>
      <c r="C7" s="83"/>
      <c r="D7" s="83"/>
      <c r="E7" s="83"/>
      <c r="F7" s="83" t="s">
        <v>119</v>
      </c>
      <c r="G7" s="83"/>
      <c r="H7" s="83"/>
      <c r="I7" s="83"/>
      <c r="J7" s="83" t="s">
        <v>100</v>
      </c>
      <c r="K7" s="83"/>
      <c r="L7" s="83"/>
      <c r="M7" s="83"/>
    </row>
    <row r="8" spans="1:13" ht="45.5" x14ac:dyDescent="0.35">
      <c r="A8" s="27" t="s">
        <v>37</v>
      </c>
      <c r="B8" s="46">
        <v>2025</v>
      </c>
      <c r="C8" s="47">
        <v>2026</v>
      </c>
      <c r="D8" s="6" t="s">
        <v>112</v>
      </c>
      <c r="E8" s="6" t="s">
        <v>113</v>
      </c>
      <c r="F8" s="4">
        <v>2025</v>
      </c>
      <c r="G8" s="5">
        <v>2026</v>
      </c>
      <c r="H8" s="6" t="s">
        <v>112</v>
      </c>
      <c r="I8" s="6" t="s">
        <v>113</v>
      </c>
      <c r="J8" s="4" t="s">
        <v>120</v>
      </c>
      <c r="K8" s="4" t="s">
        <v>121</v>
      </c>
      <c r="L8" s="6" t="s">
        <v>112</v>
      </c>
      <c r="M8" s="6" t="s">
        <v>113</v>
      </c>
    </row>
    <row r="9" spans="1:13" ht="22.5" customHeight="1" x14ac:dyDescent="0.35">
      <c r="A9" s="28" t="s">
        <v>190</v>
      </c>
      <c r="B9" s="50">
        <v>6103491.3036700003</v>
      </c>
      <c r="C9" s="50">
        <v>6674537.3418399999</v>
      </c>
      <c r="D9" s="39">
        <f>(C9-B9)/B9*100</f>
        <v>9.3560555714502662</v>
      </c>
      <c r="E9" s="52">
        <f t="shared" ref="E9:E23" si="0">C9/C$23*100</f>
        <v>29.885065361151486</v>
      </c>
      <c r="F9" s="50">
        <v>58524667.432319999</v>
      </c>
      <c r="G9" s="50">
        <v>62861627.217610002</v>
      </c>
      <c r="H9" s="39">
        <f t="shared" ref="H9:H22" si="1">(G9-F9)/F9*100</f>
        <v>7.4104817260267506</v>
      </c>
      <c r="I9" s="41">
        <f t="shared" ref="I9:I23" si="2">G9/G$23*100</f>
        <v>30.509767278807843</v>
      </c>
      <c r="J9" s="50">
        <v>70106074.673109993</v>
      </c>
      <c r="K9" s="50">
        <v>74441337.702739999</v>
      </c>
      <c r="L9" s="39">
        <f t="shared" ref="L9:L23" si="3">(K9-J9)/J9*100</f>
        <v>6.183862168641495</v>
      </c>
      <c r="M9" s="52">
        <f t="shared" ref="M9:M23" si="4">K9/K$23*100</f>
        <v>29.925610451297747</v>
      </c>
    </row>
    <row r="10" spans="1:13" ht="22.5" customHeight="1" x14ac:dyDescent="0.35">
      <c r="A10" s="28" t="s">
        <v>191</v>
      </c>
      <c r="B10" s="50">
        <v>3999142.1509600002</v>
      </c>
      <c r="C10" s="50">
        <v>4201626.1274800003</v>
      </c>
      <c r="D10" s="39">
        <f t="shared" ref="D10:D23" si="5">(C10-B10)/B10*100</f>
        <v>5.0631852751569086</v>
      </c>
      <c r="E10" s="52">
        <f t="shared" si="0"/>
        <v>18.812670453686653</v>
      </c>
      <c r="F10" s="50">
        <v>35506389.905809999</v>
      </c>
      <c r="G10" s="50">
        <v>36974668.607260004</v>
      </c>
      <c r="H10" s="39">
        <f t="shared" si="1"/>
        <v>4.1352520077231141</v>
      </c>
      <c r="I10" s="41">
        <f t="shared" si="2"/>
        <v>17.94558277203685</v>
      </c>
      <c r="J10" s="50">
        <v>42485350.124569997</v>
      </c>
      <c r="K10" s="50">
        <v>44752455.920110002</v>
      </c>
      <c r="L10" s="39">
        <f t="shared" si="3"/>
        <v>5.33620598369248</v>
      </c>
      <c r="M10" s="52">
        <f t="shared" si="4"/>
        <v>17.990603123656541</v>
      </c>
    </row>
    <row r="11" spans="1:13" ht="22.5" customHeight="1" x14ac:dyDescent="0.35">
      <c r="A11" s="28" t="s">
        <v>192</v>
      </c>
      <c r="B11" s="50">
        <v>2575134.6904199999</v>
      </c>
      <c r="C11" s="50">
        <v>3175912.6532800002</v>
      </c>
      <c r="D11" s="39">
        <f t="shared" si="5"/>
        <v>23.329962704281478</v>
      </c>
      <c r="E11" s="52">
        <f t="shared" si="0"/>
        <v>14.22006535638258</v>
      </c>
      <c r="F11" s="50">
        <v>24155496.66979</v>
      </c>
      <c r="G11" s="50">
        <v>26217442.331259999</v>
      </c>
      <c r="H11" s="39">
        <f t="shared" si="1"/>
        <v>8.5361344031015758</v>
      </c>
      <c r="I11" s="41">
        <f t="shared" si="2"/>
        <v>12.724584131481533</v>
      </c>
      <c r="J11" s="50">
        <v>29232697.771899998</v>
      </c>
      <c r="K11" s="50">
        <v>33385862.73745</v>
      </c>
      <c r="L11" s="39">
        <f t="shared" si="3"/>
        <v>14.207258590899679</v>
      </c>
      <c r="M11" s="52">
        <f t="shared" si="4"/>
        <v>13.421203241282587</v>
      </c>
    </row>
    <row r="12" spans="1:13" ht="22.5" customHeight="1" x14ac:dyDescent="0.35">
      <c r="A12" s="28" t="s">
        <v>193</v>
      </c>
      <c r="B12" s="50">
        <v>1633222.3681099999</v>
      </c>
      <c r="C12" s="50">
        <v>1712908.89329</v>
      </c>
      <c r="D12" s="39">
        <f t="shared" si="5"/>
        <v>4.8790983234092655</v>
      </c>
      <c r="E12" s="52">
        <f t="shared" si="0"/>
        <v>7.6695045082416788</v>
      </c>
      <c r="F12" s="50">
        <v>15322949.94864</v>
      </c>
      <c r="G12" s="50">
        <v>16190456.396749999</v>
      </c>
      <c r="H12" s="39">
        <f t="shared" si="1"/>
        <v>5.6614845771717448</v>
      </c>
      <c r="I12" s="41">
        <f t="shared" si="2"/>
        <v>7.8580062061159754</v>
      </c>
      <c r="J12" s="50">
        <v>18504096.048530001</v>
      </c>
      <c r="K12" s="50">
        <v>19364519.77428</v>
      </c>
      <c r="L12" s="39">
        <f t="shared" si="3"/>
        <v>4.6499095308054939</v>
      </c>
      <c r="M12" s="52">
        <f t="shared" si="4"/>
        <v>7.7845870752027828</v>
      </c>
    </row>
    <row r="13" spans="1:13" ht="22.5" customHeight="1" x14ac:dyDescent="0.35">
      <c r="A13" s="29" t="s">
        <v>194</v>
      </c>
      <c r="B13" s="50">
        <v>1703082.8302199999</v>
      </c>
      <c r="C13" s="50">
        <v>1603459.67399</v>
      </c>
      <c r="D13" s="39">
        <f t="shared" si="5"/>
        <v>-5.8495778632875295</v>
      </c>
      <c r="E13" s="52">
        <f t="shared" si="0"/>
        <v>7.1794485081046275</v>
      </c>
      <c r="F13" s="50">
        <v>16780073.206670001</v>
      </c>
      <c r="G13" s="50">
        <v>15677767.71634</v>
      </c>
      <c r="H13" s="39">
        <f t="shared" si="1"/>
        <v>-6.5691339766732355</v>
      </c>
      <c r="I13" s="41">
        <f t="shared" si="2"/>
        <v>7.6091737622525706</v>
      </c>
      <c r="J13" s="50">
        <v>20021733.830729999</v>
      </c>
      <c r="K13" s="50">
        <v>18687837.759410001</v>
      </c>
      <c r="L13" s="39">
        <f t="shared" si="3"/>
        <v>-6.662240556173467</v>
      </c>
      <c r="M13" s="52">
        <f t="shared" si="4"/>
        <v>7.5125591536027994</v>
      </c>
    </row>
    <row r="14" spans="1:13" ht="22.5" customHeight="1" x14ac:dyDescent="0.35">
      <c r="A14" s="28" t="s">
        <v>195</v>
      </c>
      <c r="B14" s="50">
        <v>1448094.7364000001</v>
      </c>
      <c r="C14" s="50">
        <v>1413094.5853299999</v>
      </c>
      <c r="D14" s="39">
        <f t="shared" si="5"/>
        <v>-2.4169793722896471</v>
      </c>
      <c r="E14" s="52">
        <f t="shared" si="0"/>
        <v>6.327093831560533</v>
      </c>
      <c r="F14" s="50">
        <v>13530380.675340001</v>
      </c>
      <c r="G14" s="50">
        <v>15225339.034530001</v>
      </c>
      <c r="H14" s="39">
        <f t="shared" si="1"/>
        <v>12.527055962875991</v>
      </c>
      <c r="I14" s="41">
        <f t="shared" si="2"/>
        <v>7.3895883903293003</v>
      </c>
      <c r="J14" s="50">
        <v>16555316.56687</v>
      </c>
      <c r="K14" s="50">
        <v>18489498.224769998</v>
      </c>
      <c r="L14" s="39">
        <f t="shared" si="3"/>
        <v>11.683145109835133</v>
      </c>
      <c r="M14" s="52">
        <f t="shared" si="4"/>
        <v>7.4328261472665913</v>
      </c>
    </row>
    <row r="15" spans="1:13" ht="22.5" customHeight="1" x14ac:dyDescent="0.35">
      <c r="A15" s="28" t="s">
        <v>196</v>
      </c>
      <c r="B15" s="50">
        <v>1226212.3105500001</v>
      </c>
      <c r="C15" s="50">
        <v>1203946.0490300001</v>
      </c>
      <c r="D15" s="39">
        <f t="shared" si="5"/>
        <v>-1.8158569546584253</v>
      </c>
      <c r="E15" s="52">
        <f t="shared" si="0"/>
        <v>5.3906367623441716</v>
      </c>
      <c r="F15" s="50">
        <v>10410361.59228</v>
      </c>
      <c r="G15" s="50">
        <v>10766361.53712</v>
      </c>
      <c r="H15" s="39">
        <f t="shared" si="1"/>
        <v>3.4196693523498509</v>
      </c>
      <c r="I15" s="41">
        <f t="shared" si="2"/>
        <v>5.2254324215937444</v>
      </c>
      <c r="J15" s="50">
        <v>12570089.207289999</v>
      </c>
      <c r="K15" s="50">
        <v>13081933.087370001</v>
      </c>
      <c r="L15" s="39">
        <f t="shared" si="3"/>
        <v>4.0719192333428991</v>
      </c>
      <c r="M15" s="52">
        <f t="shared" si="4"/>
        <v>5.2589709643029146</v>
      </c>
    </row>
    <row r="16" spans="1:13" ht="22.5" customHeight="1" x14ac:dyDescent="0.35">
      <c r="A16" s="28" t="s">
        <v>197</v>
      </c>
      <c r="B16" s="50">
        <v>1103698.14509</v>
      </c>
      <c r="C16" s="50">
        <v>1119359.3905100001</v>
      </c>
      <c r="D16" s="39">
        <f t="shared" si="5"/>
        <v>1.4189790469134991</v>
      </c>
      <c r="E16" s="52">
        <f t="shared" si="0"/>
        <v>5.0119022240406172</v>
      </c>
      <c r="F16" s="50">
        <v>9873099.7176799998</v>
      </c>
      <c r="G16" s="50">
        <v>10473100.97549</v>
      </c>
      <c r="H16" s="39">
        <f t="shared" si="1"/>
        <v>6.0771315490267304</v>
      </c>
      <c r="I16" s="41">
        <f t="shared" si="2"/>
        <v>5.0830989841150966</v>
      </c>
      <c r="J16" s="50">
        <v>11973565.10011</v>
      </c>
      <c r="K16" s="50">
        <v>12598511.901310001</v>
      </c>
      <c r="L16" s="39">
        <f t="shared" si="3"/>
        <v>5.219387842926241</v>
      </c>
      <c r="M16" s="52">
        <f t="shared" si="4"/>
        <v>5.0646343961490166</v>
      </c>
    </row>
    <row r="17" spans="1:13" ht="22.5" customHeight="1" x14ac:dyDescent="0.35">
      <c r="A17" s="28" t="s">
        <v>198</v>
      </c>
      <c r="B17" s="50">
        <v>340963.28372000001</v>
      </c>
      <c r="C17" s="50">
        <v>377082.89737000002</v>
      </c>
      <c r="D17" s="39">
        <f t="shared" si="5"/>
        <v>10.593402684278914</v>
      </c>
      <c r="E17" s="52">
        <f t="shared" si="0"/>
        <v>1.6883787530609893</v>
      </c>
      <c r="F17" s="50">
        <v>2991328.8383999998</v>
      </c>
      <c r="G17" s="50">
        <v>3407859.7138700001</v>
      </c>
      <c r="H17" s="39">
        <f t="shared" si="1"/>
        <v>13.924610030263143</v>
      </c>
      <c r="I17" s="41">
        <f t="shared" si="2"/>
        <v>1.6539980174084881</v>
      </c>
      <c r="J17" s="50">
        <v>3581738.4982799999</v>
      </c>
      <c r="K17" s="50">
        <v>4006814.1133300001</v>
      </c>
      <c r="L17" s="39">
        <f t="shared" si="3"/>
        <v>11.867857333921148</v>
      </c>
      <c r="M17" s="52">
        <f t="shared" si="4"/>
        <v>1.6107496453796544</v>
      </c>
    </row>
    <row r="18" spans="1:13" ht="22.5" customHeight="1" x14ac:dyDescent="0.35">
      <c r="A18" s="28" t="s">
        <v>199</v>
      </c>
      <c r="B18" s="50">
        <v>279858.72373000003</v>
      </c>
      <c r="C18" s="50">
        <v>239097.19261999999</v>
      </c>
      <c r="D18" s="39">
        <f t="shared" si="5"/>
        <v>-14.565038590444527</v>
      </c>
      <c r="E18" s="52">
        <f t="shared" si="0"/>
        <v>1.0705513900303856</v>
      </c>
      <c r="F18" s="50">
        <v>2399897.6145899999</v>
      </c>
      <c r="G18" s="50">
        <v>2660486.9092799998</v>
      </c>
      <c r="H18" s="39">
        <f t="shared" si="1"/>
        <v>10.858350502361708</v>
      </c>
      <c r="I18" s="41">
        <f t="shared" si="2"/>
        <v>1.2912620949097611</v>
      </c>
      <c r="J18" s="50">
        <v>2815186.0010199999</v>
      </c>
      <c r="K18" s="50">
        <v>3256724.58201</v>
      </c>
      <c r="L18" s="39">
        <f t="shared" si="3"/>
        <v>15.684170808963302</v>
      </c>
      <c r="M18" s="52">
        <f t="shared" si="4"/>
        <v>1.3092117121480678</v>
      </c>
    </row>
    <row r="19" spans="1:13" ht="22.5" customHeight="1" x14ac:dyDescent="0.35">
      <c r="A19" s="28" t="s">
        <v>200</v>
      </c>
      <c r="B19" s="50">
        <v>224086.46573</v>
      </c>
      <c r="C19" s="50">
        <v>243579.54711000001</v>
      </c>
      <c r="D19" s="39">
        <f t="shared" si="5"/>
        <v>8.6989106265289031</v>
      </c>
      <c r="E19" s="52">
        <f t="shared" si="0"/>
        <v>1.0906210143421395</v>
      </c>
      <c r="F19" s="50">
        <v>2240568.12164</v>
      </c>
      <c r="G19" s="50">
        <v>2471331.72848</v>
      </c>
      <c r="H19" s="39">
        <f t="shared" si="1"/>
        <v>10.299334557660801</v>
      </c>
      <c r="I19" s="41">
        <f t="shared" si="2"/>
        <v>1.1994559995026077</v>
      </c>
      <c r="J19" s="50">
        <v>2697494.2294100001</v>
      </c>
      <c r="K19" s="50">
        <v>2973011.4479499999</v>
      </c>
      <c r="L19" s="39">
        <f t="shared" si="3"/>
        <v>10.213820498153996</v>
      </c>
      <c r="M19" s="52">
        <f t="shared" si="4"/>
        <v>1.1951582978515662</v>
      </c>
    </row>
    <row r="20" spans="1:13" ht="22.5" customHeight="1" x14ac:dyDescent="0.35">
      <c r="A20" s="28" t="s">
        <v>201</v>
      </c>
      <c r="B20" s="50">
        <v>167380.06922999999</v>
      </c>
      <c r="C20" s="50">
        <v>203773.68898000001</v>
      </c>
      <c r="D20" s="39">
        <f t="shared" si="5"/>
        <v>21.743102340333532</v>
      </c>
      <c r="E20" s="52">
        <f t="shared" si="0"/>
        <v>0.9123913317370782</v>
      </c>
      <c r="F20" s="50">
        <v>1453804.8893899999</v>
      </c>
      <c r="G20" s="50">
        <v>1679791.7875099999</v>
      </c>
      <c r="H20" s="39">
        <f t="shared" si="1"/>
        <v>15.544513556755307</v>
      </c>
      <c r="I20" s="41">
        <f t="shared" si="2"/>
        <v>0.81528364412790122</v>
      </c>
      <c r="J20" s="50">
        <v>1881237.0207199999</v>
      </c>
      <c r="K20" s="50">
        <v>2003440.82464</v>
      </c>
      <c r="L20" s="39">
        <f t="shared" si="3"/>
        <v>6.4959280821100061</v>
      </c>
      <c r="M20" s="52">
        <f t="shared" si="4"/>
        <v>0.80538839750318725</v>
      </c>
    </row>
    <row r="21" spans="1:13" ht="22.5" customHeight="1" x14ac:dyDescent="0.35">
      <c r="A21" s="28" t="s">
        <v>202</v>
      </c>
      <c r="B21" s="50">
        <v>146822.89616999999</v>
      </c>
      <c r="C21" s="50">
        <v>161205.47156000001</v>
      </c>
      <c r="D21" s="39">
        <f t="shared" si="5"/>
        <v>9.7958668335673202</v>
      </c>
      <c r="E21" s="52">
        <f t="shared" si="0"/>
        <v>0.7217932580803792</v>
      </c>
      <c r="F21" s="50">
        <v>1249777.71636</v>
      </c>
      <c r="G21" s="50">
        <v>1400110.0472599999</v>
      </c>
      <c r="H21" s="39">
        <f t="shared" si="1"/>
        <v>12.028725503111509</v>
      </c>
      <c r="I21" s="41">
        <f t="shared" si="2"/>
        <v>0.67954066093052934</v>
      </c>
      <c r="J21" s="50">
        <v>1532240.7432500001</v>
      </c>
      <c r="K21" s="50">
        <v>1680574.00034</v>
      </c>
      <c r="L21" s="39">
        <f t="shared" si="3"/>
        <v>9.6808062142619811</v>
      </c>
      <c r="M21" s="52">
        <f t="shared" si="4"/>
        <v>0.67559509837909371</v>
      </c>
    </row>
    <row r="22" spans="1:13" ht="22.5" customHeight="1" x14ac:dyDescent="0.35">
      <c r="A22" s="28" t="s">
        <v>203</v>
      </c>
      <c r="B22" s="50">
        <v>5197.3444</v>
      </c>
      <c r="C22" s="50">
        <v>4439.3889499999996</v>
      </c>
      <c r="D22" s="39">
        <f t="shared" si="5"/>
        <v>-14.583514034590442</v>
      </c>
      <c r="E22" s="52">
        <f t="shared" si="0"/>
        <v>1.9877247236697537E-2</v>
      </c>
      <c r="F22" s="50">
        <v>12893.99977</v>
      </c>
      <c r="G22" s="50">
        <v>31370.553240000001</v>
      </c>
      <c r="H22" s="39">
        <f t="shared" si="1"/>
        <v>143.29574840685763</v>
      </c>
      <c r="I22" s="41">
        <f t="shared" si="2"/>
        <v>1.522563638778552E-2</v>
      </c>
      <c r="J22" s="50">
        <v>18002.761119999999</v>
      </c>
      <c r="K22" s="50">
        <v>32095.056960000002</v>
      </c>
      <c r="L22" s="39">
        <f t="shared" si="3"/>
        <v>78.278524866634484</v>
      </c>
      <c r="M22" s="52">
        <f t="shared" si="4"/>
        <v>1.2902295977438086E-2</v>
      </c>
    </row>
    <row r="23" spans="1:13" ht="24" customHeight="1" x14ac:dyDescent="0.25">
      <c r="A23" s="43" t="s">
        <v>38</v>
      </c>
      <c r="B23" s="51">
        <f>SUM(B9:B22)</f>
        <v>20956387.318400007</v>
      </c>
      <c r="C23" s="51">
        <f>SUM(C9:C22)</f>
        <v>22334022.901339997</v>
      </c>
      <c r="D23" s="49">
        <f t="shared" si="5"/>
        <v>6.5738219188686511</v>
      </c>
      <c r="E23" s="53">
        <f t="shared" si="0"/>
        <v>100</v>
      </c>
      <c r="F23" s="42">
        <f>SUM(F9:F22)</f>
        <v>194451690.32867998</v>
      </c>
      <c r="G23" s="42">
        <f>SUM(G9:G22)</f>
        <v>206037714.55600002</v>
      </c>
      <c r="H23" s="49">
        <f>(G23-F23)/F23*100</f>
        <v>5.9583047119499399</v>
      </c>
      <c r="I23" s="45">
        <f t="shared" si="2"/>
        <v>100</v>
      </c>
      <c r="J23" s="51">
        <f>SUM(J9:J22)</f>
        <v>233974822.57690999</v>
      </c>
      <c r="K23" s="51">
        <f>SUM(K9:K22)</f>
        <v>248754617.13267004</v>
      </c>
      <c r="L23" s="49">
        <f t="shared" si="3"/>
        <v>6.3168311842193114</v>
      </c>
      <c r="M23" s="5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J3" sqref="J3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18"/>
    </row>
    <row r="8" spans="9:9" ht="13" x14ac:dyDescent="0.3">
      <c r="I8" s="18"/>
    </row>
    <row r="9" spans="9:9" ht="13" x14ac:dyDescent="0.3">
      <c r="I9" s="18"/>
    </row>
    <row r="10" spans="9:9" ht="13" x14ac:dyDescent="0.3">
      <c r="I10" s="18"/>
    </row>
    <row r="17" spans="3:14" ht="12.75" customHeight="1" x14ac:dyDescent="0.25"/>
    <row r="21" spans="3:14" x14ac:dyDescent="0.25">
      <c r="C21" s="1"/>
    </row>
    <row r="22" spans="3:14" ht="13" x14ac:dyDescent="0.3">
      <c r="C22" s="40"/>
    </row>
    <row r="24" spans="3:14" ht="13" x14ac:dyDescent="0.3">
      <c r="H24" s="18"/>
      <c r="I24" s="18"/>
    </row>
    <row r="25" spans="3:14" ht="13" x14ac:dyDescent="0.3">
      <c r="H25" s="18"/>
      <c r="I25" s="18"/>
    </row>
    <row r="26" spans="3:14" x14ac:dyDescent="0.25">
      <c r="H26" s="97"/>
      <c r="I26" s="97"/>
      <c r="N26" t="s">
        <v>39</v>
      </c>
    </row>
    <row r="27" spans="3:14" x14ac:dyDescent="0.25">
      <c r="H27" s="97"/>
      <c r="I27" s="97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18"/>
      <c r="I37" s="18"/>
    </row>
    <row r="38" spans="8:9" ht="13" x14ac:dyDescent="0.3">
      <c r="H38" s="18"/>
      <c r="I38" s="18"/>
    </row>
    <row r="39" spans="8:9" x14ac:dyDescent="0.25">
      <c r="H39" s="97"/>
      <c r="I39" s="97"/>
    </row>
    <row r="40" spans="8:9" x14ac:dyDescent="0.25">
      <c r="H40" s="97"/>
      <c r="I40" s="97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18"/>
      <c r="I49" s="18"/>
    </row>
    <row r="50" spans="3:9" ht="13" x14ac:dyDescent="0.3">
      <c r="H50" s="18"/>
      <c r="I50" s="18"/>
    </row>
    <row r="51" spans="3:9" x14ac:dyDescent="0.25">
      <c r="H51" s="97"/>
      <c r="I51" s="97"/>
    </row>
    <row r="52" spans="3:9" x14ac:dyDescent="0.25">
      <c r="H52" s="97"/>
      <c r="I52" s="97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19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Q36" sqref="Q36"/>
    </sheetView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3" spans="1:16" ht="15.5" x14ac:dyDescent="0.35">
      <c r="A3" s="22"/>
      <c r="B3" s="48" t="s">
        <v>115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s="24" customFormat="1" ht="13" x14ac:dyDescent="0.3">
      <c r="A4" s="25"/>
      <c r="B4" s="37" t="s">
        <v>99</v>
      </c>
      <c r="C4" s="37" t="s">
        <v>40</v>
      </c>
      <c r="D4" s="37" t="s">
        <v>41</v>
      </c>
      <c r="E4" s="37" t="s">
        <v>42</v>
      </c>
      <c r="F4" s="37" t="s">
        <v>43</v>
      </c>
      <c r="G4" s="37" t="s">
        <v>44</v>
      </c>
      <c r="H4" s="37" t="s">
        <v>45</v>
      </c>
      <c r="I4" s="37" t="s">
        <v>0</v>
      </c>
      <c r="J4" s="37" t="s">
        <v>98</v>
      </c>
      <c r="K4" s="37" t="s">
        <v>46</v>
      </c>
      <c r="L4" s="37" t="s">
        <v>47</v>
      </c>
      <c r="M4" s="37" t="s">
        <v>48</v>
      </c>
      <c r="N4" s="37" t="s">
        <v>49</v>
      </c>
      <c r="O4" s="38" t="s">
        <v>97</v>
      </c>
      <c r="P4" s="38" t="s">
        <v>96</v>
      </c>
    </row>
    <row r="5" spans="1:16" x14ac:dyDescent="0.25">
      <c r="A5" s="30" t="s">
        <v>95</v>
      </c>
      <c r="B5" s="31" t="s">
        <v>160</v>
      </c>
      <c r="C5" s="54">
        <v>1580383.50722</v>
      </c>
      <c r="D5" s="54">
        <v>1653626.2298600001</v>
      </c>
      <c r="E5" s="54">
        <v>1612580.14087</v>
      </c>
      <c r="F5" s="54">
        <v>1905724.0405600001</v>
      </c>
      <c r="G5" s="54">
        <v>1541910.9195300001</v>
      </c>
      <c r="H5" s="54">
        <v>1811680.4598999999</v>
      </c>
      <c r="I5" s="32">
        <v>1886276.9132099999</v>
      </c>
      <c r="J5" s="32">
        <v>1579008.3921399999</v>
      </c>
      <c r="K5" s="32">
        <v>1865385.9147900001</v>
      </c>
      <c r="L5" s="32">
        <v>1885170.1059699999</v>
      </c>
      <c r="M5" s="32">
        <v>0</v>
      </c>
      <c r="N5" s="32">
        <v>0</v>
      </c>
      <c r="O5" s="54">
        <v>17321746.624049999</v>
      </c>
      <c r="P5" s="33">
        <f t="shared" ref="P5:P24" si="0">O5/O$26*100</f>
        <v>8.4070756955237123</v>
      </c>
    </row>
    <row r="6" spans="1:16" x14ac:dyDescent="0.25">
      <c r="A6" s="30" t="s">
        <v>94</v>
      </c>
      <c r="B6" s="31" t="s">
        <v>161</v>
      </c>
      <c r="C6" s="54">
        <v>1031930.90731</v>
      </c>
      <c r="D6" s="54">
        <v>992028.53309000004</v>
      </c>
      <c r="E6" s="54">
        <v>1141893.3988000001</v>
      </c>
      <c r="F6" s="54">
        <v>1285757.4738700001</v>
      </c>
      <c r="G6" s="54">
        <v>1224461.8005599999</v>
      </c>
      <c r="H6" s="54">
        <v>1282940.37322</v>
      </c>
      <c r="I6" s="32">
        <v>1279960.9931600001</v>
      </c>
      <c r="J6" s="32">
        <v>1312140.6165799999</v>
      </c>
      <c r="K6" s="32">
        <v>1459791.12133</v>
      </c>
      <c r="L6" s="32">
        <v>1504593.4975999999</v>
      </c>
      <c r="M6" s="32">
        <v>0</v>
      </c>
      <c r="N6" s="32">
        <v>0</v>
      </c>
      <c r="O6" s="54">
        <v>12515498.71552</v>
      </c>
      <c r="P6" s="33">
        <f t="shared" si="0"/>
        <v>6.0743727149615365</v>
      </c>
    </row>
    <row r="7" spans="1:16" x14ac:dyDescent="0.25">
      <c r="A7" s="30" t="s">
        <v>93</v>
      </c>
      <c r="B7" s="31" t="s">
        <v>162</v>
      </c>
      <c r="C7" s="54">
        <v>1128096.56699</v>
      </c>
      <c r="D7" s="54">
        <v>1113335.93404</v>
      </c>
      <c r="E7" s="54">
        <v>1092238.77477</v>
      </c>
      <c r="F7" s="54">
        <v>1271833.06363</v>
      </c>
      <c r="G7" s="54">
        <v>1058365.03899</v>
      </c>
      <c r="H7" s="54">
        <v>1164568.2558800001</v>
      </c>
      <c r="I7" s="32">
        <v>1244374.8799099999</v>
      </c>
      <c r="J7" s="32">
        <v>1144955.93132</v>
      </c>
      <c r="K7" s="32">
        <v>1353374.68918</v>
      </c>
      <c r="L7" s="32">
        <v>1306610.7035300001</v>
      </c>
      <c r="M7" s="32">
        <v>0</v>
      </c>
      <c r="N7" s="32">
        <v>0</v>
      </c>
      <c r="O7" s="54">
        <v>11877753.838239999</v>
      </c>
      <c r="P7" s="33">
        <f t="shared" si="0"/>
        <v>5.7648444916193657</v>
      </c>
    </row>
    <row r="8" spans="1:16" x14ac:dyDescent="0.25">
      <c r="A8" s="30" t="s">
        <v>92</v>
      </c>
      <c r="B8" s="31" t="s">
        <v>163</v>
      </c>
      <c r="C8" s="54">
        <v>958101.66611999995</v>
      </c>
      <c r="D8" s="54">
        <v>1006036.4564</v>
      </c>
      <c r="E8" s="54">
        <v>1245898.0651700001</v>
      </c>
      <c r="F8" s="54">
        <v>1299895.4297400001</v>
      </c>
      <c r="G8" s="54">
        <v>1063917.6386299999</v>
      </c>
      <c r="H8" s="54">
        <v>1230280.1419500001</v>
      </c>
      <c r="I8" s="32">
        <v>957568.61121</v>
      </c>
      <c r="J8" s="32">
        <v>787525.02549000003</v>
      </c>
      <c r="K8" s="32">
        <v>1056141.7483300001</v>
      </c>
      <c r="L8" s="32">
        <v>1144351.6942400001</v>
      </c>
      <c r="M8" s="32">
        <v>0</v>
      </c>
      <c r="N8" s="32">
        <v>0</v>
      </c>
      <c r="O8" s="54">
        <v>10749716.47728</v>
      </c>
      <c r="P8" s="33">
        <f t="shared" si="0"/>
        <v>5.2173537744995135</v>
      </c>
    </row>
    <row r="9" spans="1:16" x14ac:dyDescent="0.25">
      <c r="A9" s="30" t="s">
        <v>91</v>
      </c>
      <c r="B9" s="31" t="s">
        <v>164</v>
      </c>
      <c r="C9" s="54">
        <v>828861.27896999998</v>
      </c>
      <c r="D9" s="54">
        <v>787382.60984000005</v>
      </c>
      <c r="E9" s="54">
        <v>866932.79917000001</v>
      </c>
      <c r="F9" s="54">
        <v>1030424.35823</v>
      </c>
      <c r="G9" s="54">
        <v>970746.82643999998</v>
      </c>
      <c r="H9" s="54">
        <v>1083371.67833</v>
      </c>
      <c r="I9" s="32">
        <v>806746.89654999995</v>
      </c>
      <c r="J9" s="32">
        <v>868214.01890999998</v>
      </c>
      <c r="K9" s="32">
        <v>1042410.33202</v>
      </c>
      <c r="L9" s="32">
        <v>929283.83837999997</v>
      </c>
      <c r="M9" s="32">
        <v>0</v>
      </c>
      <c r="N9" s="32">
        <v>0</v>
      </c>
      <c r="O9" s="54">
        <v>9214374.6368400007</v>
      </c>
      <c r="P9" s="33">
        <f t="shared" si="0"/>
        <v>4.4721786284110516</v>
      </c>
    </row>
    <row r="10" spans="1:16" x14ac:dyDescent="0.25">
      <c r="A10" s="30" t="s">
        <v>90</v>
      </c>
      <c r="B10" s="31" t="s">
        <v>165</v>
      </c>
      <c r="C10" s="54">
        <v>731995.49161000003</v>
      </c>
      <c r="D10" s="54">
        <v>860735.61245000002</v>
      </c>
      <c r="E10" s="54">
        <v>937479.81169999996</v>
      </c>
      <c r="F10" s="54">
        <v>951004.22549999994</v>
      </c>
      <c r="G10" s="54">
        <v>855802.75474999996</v>
      </c>
      <c r="H10" s="54">
        <v>1009933.82172</v>
      </c>
      <c r="I10" s="32">
        <v>872277.94276999997</v>
      </c>
      <c r="J10" s="32">
        <v>703540.53870999999</v>
      </c>
      <c r="K10" s="32">
        <v>976172.40260000003</v>
      </c>
      <c r="L10" s="32">
        <v>927528.32316999999</v>
      </c>
      <c r="M10" s="32">
        <v>0</v>
      </c>
      <c r="N10" s="32">
        <v>0</v>
      </c>
      <c r="O10" s="54">
        <v>8826470.9249799997</v>
      </c>
      <c r="P10" s="33">
        <f t="shared" si="0"/>
        <v>4.2839103238941281</v>
      </c>
    </row>
    <row r="11" spans="1:16" x14ac:dyDescent="0.25">
      <c r="A11" s="30" t="s">
        <v>89</v>
      </c>
      <c r="B11" s="31" t="s">
        <v>166</v>
      </c>
      <c r="C11" s="54">
        <v>752687.02760000003</v>
      </c>
      <c r="D11" s="54">
        <v>648914.18746000004</v>
      </c>
      <c r="E11" s="54">
        <v>532474.11985000002</v>
      </c>
      <c r="F11" s="54">
        <v>678069.84501000005</v>
      </c>
      <c r="G11" s="54">
        <v>639281.0355</v>
      </c>
      <c r="H11" s="54">
        <v>788296.08109999995</v>
      </c>
      <c r="I11" s="32">
        <v>874179.23690999998</v>
      </c>
      <c r="J11" s="32">
        <v>829762.53879000002</v>
      </c>
      <c r="K11" s="32">
        <v>944047.34394000005</v>
      </c>
      <c r="L11" s="32">
        <v>840464.90867999999</v>
      </c>
      <c r="M11" s="32">
        <v>0</v>
      </c>
      <c r="N11" s="32">
        <v>0</v>
      </c>
      <c r="O11" s="54">
        <v>7528176.3248399999</v>
      </c>
      <c r="P11" s="33">
        <f t="shared" si="0"/>
        <v>3.6537855902075047</v>
      </c>
    </row>
    <row r="12" spans="1:16" x14ac:dyDescent="0.25">
      <c r="A12" s="30" t="s">
        <v>88</v>
      </c>
      <c r="B12" s="31" t="s">
        <v>167</v>
      </c>
      <c r="C12" s="54">
        <v>597204.61968999996</v>
      </c>
      <c r="D12" s="54">
        <v>547736.36520999996</v>
      </c>
      <c r="E12" s="54">
        <v>464500.54905999999</v>
      </c>
      <c r="F12" s="54">
        <v>737474.43787000002</v>
      </c>
      <c r="G12" s="54">
        <v>586171.31895999995</v>
      </c>
      <c r="H12" s="54">
        <v>629788.75786000001</v>
      </c>
      <c r="I12" s="32">
        <v>664965.72548999998</v>
      </c>
      <c r="J12" s="32">
        <v>579698.51436999999</v>
      </c>
      <c r="K12" s="32">
        <v>649672.70649999997</v>
      </c>
      <c r="L12" s="32">
        <v>646950.36010000005</v>
      </c>
      <c r="M12" s="32">
        <v>0</v>
      </c>
      <c r="N12" s="32">
        <v>0</v>
      </c>
      <c r="O12" s="54">
        <v>6104163.3551099999</v>
      </c>
      <c r="P12" s="33">
        <f t="shared" si="0"/>
        <v>2.9626436928132973</v>
      </c>
    </row>
    <row r="13" spans="1:16" x14ac:dyDescent="0.25">
      <c r="A13" s="30" t="s">
        <v>87</v>
      </c>
      <c r="B13" s="31" t="s">
        <v>204</v>
      </c>
      <c r="C13" s="54">
        <v>438016.50650000002</v>
      </c>
      <c r="D13" s="54">
        <v>560839.27234000002</v>
      </c>
      <c r="E13" s="54">
        <v>754173.30859000003</v>
      </c>
      <c r="F13" s="54">
        <v>683204.81250999996</v>
      </c>
      <c r="G13" s="54">
        <v>533551.37768999999</v>
      </c>
      <c r="H13" s="54">
        <v>696130.43694000004</v>
      </c>
      <c r="I13" s="32">
        <v>767758.59881</v>
      </c>
      <c r="J13" s="32">
        <v>457249.11485999997</v>
      </c>
      <c r="K13" s="32">
        <v>601814.62846000004</v>
      </c>
      <c r="L13" s="32">
        <v>536778.62934999994</v>
      </c>
      <c r="M13" s="32">
        <v>0</v>
      </c>
      <c r="N13" s="32">
        <v>0</v>
      </c>
      <c r="O13" s="54">
        <v>6029516.6860499997</v>
      </c>
      <c r="P13" s="33">
        <f t="shared" si="0"/>
        <v>2.9264140786279236</v>
      </c>
    </row>
    <row r="14" spans="1:16" x14ac:dyDescent="0.25">
      <c r="A14" s="30" t="s">
        <v>86</v>
      </c>
      <c r="B14" s="31" t="s">
        <v>168</v>
      </c>
      <c r="C14" s="54">
        <v>515158.40324000001</v>
      </c>
      <c r="D14" s="54">
        <v>523386.11404999997</v>
      </c>
      <c r="E14" s="54">
        <v>489269.19764999999</v>
      </c>
      <c r="F14" s="54">
        <v>588854.75425</v>
      </c>
      <c r="G14" s="54">
        <v>473595.92242999998</v>
      </c>
      <c r="H14" s="54">
        <v>581365.63881000003</v>
      </c>
      <c r="I14" s="32">
        <v>569812.54539999994</v>
      </c>
      <c r="J14" s="32">
        <v>507172.2</v>
      </c>
      <c r="K14" s="32">
        <v>581349.48589000001</v>
      </c>
      <c r="L14" s="32">
        <v>594448.88222000003</v>
      </c>
      <c r="M14" s="32">
        <v>0</v>
      </c>
      <c r="N14" s="32">
        <v>0</v>
      </c>
      <c r="O14" s="54">
        <v>5424413.1439399999</v>
      </c>
      <c r="P14" s="33">
        <f t="shared" si="0"/>
        <v>2.632728263186821</v>
      </c>
    </row>
    <row r="15" spans="1:16" x14ac:dyDescent="0.25">
      <c r="A15" s="30" t="s">
        <v>85</v>
      </c>
      <c r="B15" s="31" t="s">
        <v>205</v>
      </c>
      <c r="C15" s="54">
        <v>398227.72726000001</v>
      </c>
      <c r="D15" s="54">
        <v>454072.33172999998</v>
      </c>
      <c r="E15" s="54">
        <v>438085.49887000001</v>
      </c>
      <c r="F15" s="54">
        <v>469567.19199000002</v>
      </c>
      <c r="G15" s="54">
        <v>443938.57254999998</v>
      </c>
      <c r="H15" s="54">
        <v>538855.12575999997</v>
      </c>
      <c r="I15" s="32">
        <v>527420.02029999997</v>
      </c>
      <c r="J15" s="32">
        <v>359649.04874</v>
      </c>
      <c r="K15" s="32">
        <v>478120.40237000003</v>
      </c>
      <c r="L15" s="32">
        <v>458025.38312000001</v>
      </c>
      <c r="M15" s="32">
        <v>0</v>
      </c>
      <c r="N15" s="32">
        <v>0</v>
      </c>
      <c r="O15" s="54">
        <v>4565961.3026900003</v>
      </c>
      <c r="P15" s="33">
        <f t="shared" si="0"/>
        <v>2.2160803484592111</v>
      </c>
    </row>
    <row r="16" spans="1:16" x14ac:dyDescent="0.25">
      <c r="A16" s="30" t="s">
        <v>84</v>
      </c>
      <c r="B16" s="31" t="s">
        <v>206</v>
      </c>
      <c r="C16" s="54">
        <v>377592.63643000001</v>
      </c>
      <c r="D16" s="54">
        <v>361448.42228</v>
      </c>
      <c r="E16" s="54">
        <v>486826.17313000001</v>
      </c>
      <c r="F16" s="54">
        <v>487333.79281999997</v>
      </c>
      <c r="G16" s="54">
        <v>361801.48839999997</v>
      </c>
      <c r="H16" s="54">
        <v>471331.63475999999</v>
      </c>
      <c r="I16" s="32">
        <v>434025.58279000001</v>
      </c>
      <c r="J16" s="32">
        <v>448575.66589</v>
      </c>
      <c r="K16" s="32">
        <v>484091.25659</v>
      </c>
      <c r="L16" s="32">
        <v>458333.62008000002</v>
      </c>
      <c r="M16" s="32">
        <v>0</v>
      </c>
      <c r="N16" s="32">
        <v>0</v>
      </c>
      <c r="O16" s="54">
        <v>4371360.2731699999</v>
      </c>
      <c r="P16" s="33">
        <f t="shared" si="0"/>
        <v>2.1216311210741403</v>
      </c>
    </row>
    <row r="17" spans="1:16" x14ac:dyDescent="0.25">
      <c r="A17" s="30" t="s">
        <v>83</v>
      </c>
      <c r="B17" s="31" t="s">
        <v>207</v>
      </c>
      <c r="C17" s="54">
        <v>348077.18254000001</v>
      </c>
      <c r="D17" s="54">
        <v>361086.27626000001</v>
      </c>
      <c r="E17" s="54">
        <v>358888.37978999998</v>
      </c>
      <c r="F17" s="54">
        <v>469829.75608000002</v>
      </c>
      <c r="G17" s="54">
        <v>287844.53188000002</v>
      </c>
      <c r="H17" s="54">
        <v>392364.58919000003</v>
      </c>
      <c r="I17" s="32">
        <v>392567.54</v>
      </c>
      <c r="J17" s="32">
        <v>386044.67213000002</v>
      </c>
      <c r="K17" s="32">
        <v>424902.44134000002</v>
      </c>
      <c r="L17" s="32">
        <v>410909.67612999998</v>
      </c>
      <c r="M17" s="32">
        <v>0</v>
      </c>
      <c r="N17" s="32">
        <v>0</v>
      </c>
      <c r="O17" s="54">
        <v>3832515.0453400002</v>
      </c>
      <c r="P17" s="33">
        <f t="shared" si="0"/>
        <v>1.8601036483048068</v>
      </c>
    </row>
    <row r="18" spans="1:16" x14ac:dyDescent="0.25">
      <c r="A18" s="30" t="s">
        <v>82</v>
      </c>
      <c r="B18" s="31" t="s">
        <v>208</v>
      </c>
      <c r="C18" s="54">
        <v>304262.42681999999</v>
      </c>
      <c r="D18" s="54">
        <v>465924.39713</v>
      </c>
      <c r="E18" s="54">
        <v>188800.72648000001</v>
      </c>
      <c r="F18" s="54">
        <v>490106.64801</v>
      </c>
      <c r="G18" s="54">
        <v>275674.04385999998</v>
      </c>
      <c r="H18" s="54">
        <v>295732.45065000001</v>
      </c>
      <c r="I18" s="32">
        <v>338456.90406999999</v>
      </c>
      <c r="J18" s="32">
        <v>522177.62803999998</v>
      </c>
      <c r="K18" s="32">
        <v>381984.38939999999</v>
      </c>
      <c r="L18" s="32">
        <v>410458.13838000002</v>
      </c>
      <c r="M18" s="32">
        <v>0</v>
      </c>
      <c r="N18" s="32">
        <v>0</v>
      </c>
      <c r="O18" s="54">
        <v>3673577.7528400002</v>
      </c>
      <c r="P18" s="33">
        <f t="shared" si="0"/>
        <v>1.7829637456212126</v>
      </c>
    </row>
    <row r="19" spans="1:16" x14ac:dyDescent="0.25">
      <c r="A19" s="30" t="s">
        <v>81</v>
      </c>
      <c r="B19" s="31" t="s">
        <v>169</v>
      </c>
      <c r="C19" s="54">
        <v>301242.88842999999</v>
      </c>
      <c r="D19" s="54">
        <v>272791.00904999999</v>
      </c>
      <c r="E19" s="54">
        <v>293781.55151999998</v>
      </c>
      <c r="F19" s="54">
        <v>394695.37187999999</v>
      </c>
      <c r="G19" s="54">
        <v>331633.55050000001</v>
      </c>
      <c r="H19" s="54">
        <v>327065.57900999999</v>
      </c>
      <c r="I19" s="32">
        <v>428685.59065000003</v>
      </c>
      <c r="J19" s="32">
        <v>355133.21888</v>
      </c>
      <c r="K19" s="32">
        <v>349960.18135000003</v>
      </c>
      <c r="L19" s="32">
        <v>568330.78888999997</v>
      </c>
      <c r="M19" s="32">
        <v>0</v>
      </c>
      <c r="N19" s="32">
        <v>0</v>
      </c>
      <c r="O19" s="54">
        <v>3623319.7301599998</v>
      </c>
      <c r="P19" s="33">
        <f t="shared" si="0"/>
        <v>1.7585711130450341</v>
      </c>
    </row>
    <row r="20" spans="1:16" x14ac:dyDescent="0.25">
      <c r="A20" s="30" t="s">
        <v>80</v>
      </c>
      <c r="B20" s="31" t="s">
        <v>209</v>
      </c>
      <c r="C20" s="54">
        <v>316837.22276999999</v>
      </c>
      <c r="D20" s="54">
        <v>246240.14032000001</v>
      </c>
      <c r="E20" s="54">
        <v>351344.10502999998</v>
      </c>
      <c r="F20" s="54">
        <v>297169.10522000003</v>
      </c>
      <c r="G20" s="54">
        <v>240884.92297000001</v>
      </c>
      <c r="H20" s="54">
        <v>353548.32</v>
      </c>
      <c r="I20" s="32">
        <v>350253.53808000003</v>
      </c>
      <c r="J20" s="32">
        <v>376724.91187000001</v>
      </c>
      <c r="K20" s="32">
        <v>472029.16093000001</v>
      </c>
      <c r="L20" s="32">
        <v>452608.98693999997</v>
      </c>
      <c r="M20" s="32">
        <v>0</v>
      </c>
      <c r="N20" s="32">
        <v>0</v>
      </c>
      <c r="O20" s="54">
        <v>3457640.4141299999</v>
      </c>
      <c r="P20" s="33">
        <f t="shared" si="0"/>
        <v>1.6781589824858161</v>
      </c>
    </row>
    <row r="21" spans="1:16" x14ac:dyDescent="0.25">
      <c r="A21" s="30" t="s">
        <v>79</v>
      </c>
      <c r="B21" s="31" t="s">
        <v>210</v>
      </c>
      <c r="C21" s="54">
        <v>110662.83925</v>
      </c>
      <c r="D21" s="54">
        <v>102558.32018</v>
      </c>
      <c r="E21" s="54">
        <v>126450.32644999999</v>
      </c>
      <c r="F21" s="54">
        <v>99681.64486</v>
      </c>
      <c r="G21" s="54">
        <v>135668.59895000001</v>
      </c>
      <c r="H21" s="54">
        <v>97830.708230000004</v>
      </c>
      <c r="I21" s="32">
        <v>380913.24826000002</v>
      </c>
      <c r="J21" s="32">
        <v>1062803.29204</v>
      </c>
      <c r="K21" s="32">
        <v>1024196.52342</v>
      </c>
      <c r="L21" s="32">
        <v>264966.29109000001</v>
      </c>
      <c r="M21" s="32">
        <v>0</v>
      </c>
      <c r="N21" s="32">
        <v>0</v>
      </c>
      <c r="O21" s="54">
        <v>3405731.7927299999</v>
      </c>
      <c r="P21" s="33">
        <f t="shared" si="0"/>
        <v>1.6529652350634763</v>
      </c>
    </row>
    <row r="22" spans="1:16" x14ac:dyDescent="0.25">
      <c r="A22" s="30" t="s">
        <v>78</v>
      </c>
      <c r="B22" s="31" t="s">
        <v>211</v>
      </c>
      <c r="C22" s="54">
        <v>245199.86994</v>
      </c>
      <c r="D22" s="54">
        <v>267129.81083999999</v>
      </c>
      <c r="E22" s="54">
        <v>271853.49666</v>
      </c>
      <c r="F22" s="54">
        <v>331333.1251</v>
      </c>
      <c r="G22" s="54">
        <v>652543.18149999995</v>
      </c>
      <c r="H22" s="54">
        <v>365103.82049000001</v>
      </c>
      <c r="I22" s="32">
        <v>370492.44334</v>
      </c>
      <c r="J22" s="32">
        <v>331056.56089999998</v>
      </c>
      <c r="K22" s="32">
        <v>260651.85923</v>
      </c>
      <c r="L22" s="32">
        <v>286677.45574</v>
      </c>
      <c r="M22" s="32">
        <v>0</v>
      </c>
      <c r="N22" s="32">
        <v>0</v>
      </c>
      <c r="O22" s="54">
        <v>3382041.6237400002</v>
      </c>
      <c r="P22" s="33">
        <f t="shared" si="0"/>
        <v>1.6414672580833634</v>
      </c>
    </row>
    <row r="23" spans="1:16" x14ac:dyDescent="0.25">
      <c r="A23" s="30" t="s">
        <v>77</v>
      </c>
      <c r="B23" s="31" t="s">
        <v>212</v>
      </c>
      <c r="C23" s="54">
        <v>306665.82571</v>
      </c>
      <c r="D23" s="54">
        <v>315484.57042</v>
      </c>
      <c r="E23" s="54">
        <v>404161.10477999999</v>
      </c>
      <c r="F23" s="54">
        <v>353043.53194999998</v>
      </c>
      <c r="G23" s="54">
        <v>434576.66044000001</v>
      </c>
      <c r="H23" s="54">
        <v>337922.42352000001</v>
      </c>
      <c r="I23" s="32">
        <v>277220.75150000001</v>
      </c>
      <c r="J23" s="32">
        <v>250176.17550000001</v>
      </c>
      <c r="K23" s="32">
        <v>275792.79573999997</v>
      </c>
      <c r="L23" s="32">
        <v>297349.02161</v>
      </c>
      <c r="M23" s="32">
        <v>0</v>
      </c>
      <c r="N23" s="32">
        <v>0</v>
      </c>
      <c r="O23" s="54">
        <v>3252392.8611699999</v>
      </c>
      <c r="P23" s="33">
        <f t="shared" si="0"/>
        <v>1.578542485864167</v>
      </c>
    </row>
    <row r="24" spans="1:16" x14ac:dyDescent="0.25">
      <c r="A24" s="30" t="s">
        <v>76</v>
      </c>
      <c r="B24" s="31" t="s">
        <v>213</v>
      </c>
      <c r="C24" s="54">
        <v>257809.61556000001</v>
      </c>
      <c r="D24" s="54">
        <v>243952.89790000001</v>
      </c>
      <c r="E24" s="54">
        <v>337870.29960000003</v>
      </c>
      <c r="F24" s="54">
        <v>288081.61621000001</v>
      </c>
      <c r="G24" s="54">
        <v>288576.41603000002</v>
      </c>
      <c r="H24" s="54">
        <v>327426.25472000003</v>
      </c>
      <c r="I24" s="32">
        <v>285938.04761000001</v>
      </c>
      <c r="J24" s="32">
        <v>266839.20234999998</v>
      </c>
      <c r="K24" s="32">
        <v>276356.99816999998</v>
      </c>
      <c r="L24" s="32">
        <v>257685.96090999999</v>
      </c>
      <c r="M24" s="32">
        <v>0</v>
      </c>
      <c r="N24" s="32">
        <v>0</v>
      </c>
      <c r="O24" s="54">
        <v>2830537.3090599999</v>
      </c>
      <c r="P24" s="33">
        <f t="shared" si="0"/>
        <v>1.3737957223800761</v>
      </c>
    </row>
    <row r="25" spans="1:16" ht="13" x14ac:dyDescent="0.3">
      <c r="A25" s="22"/>
      <c r="B25" s="98" t="s">
        <v>75</v>
      </c>
      <c r="C25" s="98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55">
        <f>SUM(O5:O24)</f>
        <v>131986908.83188</v>
      </c>
      <c r="P25" s="35">
        <f>SUM(P5:P24)</f>
        <v>64.059586914126157</v>
      </c>
    </row>
    <row r="26" spans="1:16" ht="13.5" customHeight="1" x14ac:dyDescent="0.3">
      <c r="A26" s="22"/>
      <c r="B26" s="99" t="s">
        <v>74</v>
      </c>
      <c r="C26" s="99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55">
        <v>206037714.55600002</v>
      </c>
      <c r="P26" s="32">
        <f>O26/O$26*100</f>
        <v>100</v>
      </c>
    </row>
    <row r="27" spans="1:16" x14ac:dyDescent="0.25">
      <c r="B27" s="23"/>
    </row>
    <row r="28" spans="1:16" ht="13" x14ac:dyDescent="0.3">
      <c r="B28" s="18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T1" sqref="T1"/>
    </sheetView>
  </sheetViews>
  <sheetFormatPr defaultColWidth="9.1796875" defaultRowHeight="12.5" x14ac:dyDescent="0.25"/>
  <sheetData>
    <row r="22" spans="1:1" x14ac:dyDescent="0.25">
      <c r="A22" t="s">
        <v>104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" sqref="L1"/>
    </sheetView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20" t="s">
        <v>2</v>
      </c>
    </row>
    <row r="2" spans="2:2" ht="14" x14ac:dyDescent="0.3">
      <c r="B2" s="20" t="s">
        <v>50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19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19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0" t="s">
        <v>51</v>
      </c>
    </row>
    <row r="14" spans="3:3" ht="12.75" customHeight="1" x14ac:dyDescent="0.25"/>
    <row r="16" spans="3:3" ht="12.75" customHeight="1" x14ac:dyDescent="0.25"/>
    <row r="21" spans="3:3" ht="14" x14ac:dyDescent="0.3">
      <c r="C21" s="20" t="s">
        <v>52</v>
      </c>
    </row>
    <row r="34" ht="12.75" customHeight="1" x14ac:dyDescent="0.25"/>
    <row r="50" spans="2:2" ht="12.75" customHeight="1" x14ac:dyDescent="0.25"/>
    <row r="51" spans="2:2" x14ac:dyDescent="0.25">
      <c r="B51" s="19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20" t="s">
        <v>14</v>
      </c>
    </row>
    <row r="2" spans="2:2" ht="14" x14ac:dyDescent="0.3">
      <c r="B2" s="20" t="s">
        <v>53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19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20" t="s">
        <v>54</v>
      </c>
    </row>
    <row r="10" spans="2:2" ht="12.75" customHeight="1" x14ac:dyDescent="0.25"/>
    <row r="13" spans="2:2" ht="12.75" customHeight="1" x14ac:dyDescent="0.25"/>
    <row r="18" spans="2:2" ht="14" x14ac:dyDescent="0.3">
      <c r="B18" s="20" t="s">
        <v>55</v>
      </c>
    </row>
    <row r="19" spans="2:2" ht="14" x14ac:dyDescent="0.3">
      <c r="B19" s="20"/>
    </row>
    <row r="20" spans="2:2" ht="14" x14ac:dyDescent="0.3">
      <c r="B20" s="20"/>
    </row>
    <row r="21" spans="2:2" ht="14" x14ac:dyDescent="0.3">
      <c r="B21" s="20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19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796875" defaultRowHeight="15" customHeight="1" x14ac:dyDescent="0.25"/>
  <cols>
    <col min="1" max="1" width="7" style="110" customWidth="1"/>
    <col min="2" max="2" width="40.26953125" style="110" customWidth="1"/>
    <col min="3" max="4" width="13.6328125" style="118" customWidth="1"/>
    <col min="5" max="14" width="13.6328125" style="119" customWidth="1"/>
    <col min="15" max="15" width="13.6328125" style="118" customWidth="1"/>
    <col min="16" max="16384" width="9.1796875" style="110"/>
  </cols>
  <sheetData>
    <row r="1" spans="1:15" ht="15" customHeight="1" x14ac:dyDescent="0.25">
      <c r="A1" s="108"/>
      <c r="B1" s="120" t="s">
        <v>56</v>
      </c>
      <c r="C1" s="121" t="s">
        <v>40</v>
      </c>
      <c r="D1" s="122" t="s">
        <v>41</v>
      </c>
      <c r="E1" s="122" t="s">
        <v>42</v>
      </c>
      <c r="F1" s="122" t="s">
        <v>43</v>
      </c>
      <c r="G1" s="122" t="s">
        <v>44</v>
      </c>
      <c r="H1" s="122" t="s">
        <v>45</v>
      </c>
      <c r="I1" s="122" t="s">
        <v>0</v>
      </c>
      <c r="J1" s="122" t="s">
        <v>57</v>
      </c>
      <c r="K1" s="122" t="s">
        <v>46</v>
      </c>
      <c r="L1" s="122" t="s">
        <v>47</v>
      </c>
      <c r="M1" s="122" t="s">
        <v>48</v>
      </c>
      <c r="N1" s="122" t="s">
        <v>49</v>
      </c>
      <c r="O1" s="123" t="s">
        <v>38</v>
      </c>
    </row>
    <row r="2" spans="1:15" ht="15" customHeight="1" x14ac:dyDescent="0.25">
      <c r="A2" s="109">
        <v>2026</v>
      </c>
      <c r="B2" s="124" t="s">
        <v>2</v>
      </c>
      <c r="C2" s="125">
        <f>C4+C6+C8+C10+C12+C14+C16+C18+C20+C22</f>
        <v>2972708.7524499996</v>
      </c>
      <c r="D2" s="126">
        <f t="shared" ref="D2:O2" si="0">D4+D6+D8+D10+D12+D14+D16+D18+D20+D22</f>
        <v>2904957.4665100002</v>
      </c>
      <c r="E2" s="126">
        <f t="shared" si="0"/>
        <v>2938656.0980200004</v>
      </c>
      <c r="F2" s="126">
        <f t="shared" si="0"/>
        <v>3266870.8817700003</v>
      </c>
      <c r="G2" s="126">
        <f t="shared" si="0"/>
        <v>2741893.2122400003</v>
      </c>
      <c r="H2" s="126">
        <f t="shared" si="0"/>
        <v>3159321.0677999998</v>
      </c>
      <c r="I2" s="126">
        <f t="shared" si="0"/>
        <v>3154115.3763000001</v>
      </c>
      <c r="J2" s="126">
        <f t="shared" si="0"/>
        <v>2801430.8781400002</v>
      </c>
      <c r="K2" s="126">
        <f t="shared" si="0"/>
        <v>3176984.0822999999</v>
      </c>
      <c r="L2" s="126">
        <f t="shared" si="0"/>
        <v>3347353.4143999997</v>
      </c>
      <c r="M2" s="126"/>
      <c r="N2" s="126"/>
      <c r="O2" s="127">
        <f t="shared" si="0"/>
        <v>30464291.229929999</v>
      </c>
    </row>
    <row r="3" spans="1:15" ht="15" customHeight="1" x14ac:dyDescent="0.25">
      <c r="A3" s="111">
        <v>2025</v>
      </c>
      <c r="B3" s="128" t="s">
        <v>2</v>
      </c>
      <c r="C3" s="129">
        <f>C5+C7+C9+C11+C13+C15+C17+C19+C21+C23</f>
        <v>3004800.2959599998</v>
      </c>
      <c r="D3" s="130">
        <f t="shared" ref="D3:O3" si="1">D5+D7+D9+D11+D13+D15+D17+D19+D21+D23</f>
        <v>2949455.1296600001</v>
      </c>
      <c r="E3" s="130">
        <f t="shared" si="1"/>
        <v>3117036.43506</v>
      </c>
      <c r="F3" s="130">
        <f t="shared" si="1"/>
        <v>2767943.8460600004</v>
      </c>
      <c r="G3" s="130">
        <f t="shared" si="1"/>
        <v>3099780.15925</v>
      </c>
      <c r="H3" s="130">
        <f t="shared" si="1"/>
        <v>2542766.6726099998</v>
      </c>
      <c r="I3" s="130">
        <f t="shared" si="1"/>
        <v>2893494.4520300003</v>
      </c>
      <c r="J3" s="130">
        <f t="shared" si="1"/>
        <v>2703821.9125199998</v>
      </c>
      <c r="K3" s="130">
        <f t="shared" si="1"/>
        <v>2915046.8130999999</v>
      </c>
      <c r="L3" s="130">
        <f t="shared" si="1"/>
        <v>3286819.22278</v>
      </c>
      <c r="M3" s="130">
        <f t="shared" si="1"/>
        <v>3265694.8802199997</v>
      </c>
      <c r="N3" s="130">
        <f t="shared" si="1"/>
        <v>3816260.8022700003</v>
      </c>
      <c r="O3" s="131">
        <f t="shared" si="1"/>
        <v>36362920.621519998</v>
      </c>
    </row>
    <row r="4" spans="1:15" ht="15" customHeight="1" x14ac:dyDescent="0.25">
      <c r="A4" s="109">
        <v>2026</v>
      </c>
      <c r="B4" s="112" t="s">
        <v>122</v>
      </c>
      <c r="C4" s="113">
        <v>925794.21967000002</v>
      </c>
      <c r="D4" s="114">
        <v>949026.17261000001</v>
      </c>
      <c r="E4" s="114">
        <v>944829.64841000002</v>
      </c>
      <c r="F4" s="114">
        <v>1108086.3060099999</v>
      </c>
      <c r="G4" s="114">
        <v>900614.64313999994</v>
      </c>
      <c r="H4" s="114">
        <v>1013764.0157099999</v>
      </c>
      <c r="I4" s="114">
        <v>1091129.2210200001</v>
      </c>
      <c r="J4" s="114">
        <v>953625.67391999997</v>
      </c>
      <c r="K4" s="114">
        <v>989393.80564999999</v>
      </c>
      <c r="L4" s="114">
        <v>1038577.307</v>
      </c>
      <c r="M4" s="114"/>
      <c r="N4" s="114"/>
      <c r="O4" s="131">
        <v>9914841.0131400004</v>
      </c>
    </row>
    <row r="5" spans="1:15" ht="15" customHeight="1" x14ac:dyDescent="0.25">
      <c r="A5" s="111">
        <v>2025</v>
      </c>
      <c r="B5" s="112" t="s">
        <v>122</v>
      </c>
      <c r="C5" s="113">
        <v>1024708.64854</v>
      </c>
      <c r="D5" s="114">
        <v>1063663.0629499999</v>
      </c>
      <c r="E5" s="114">
        <v>1106850.85075</v>
      </c>
      <c r="F5" s="114">
        <v>956182.00378999999</v>
      </c>
      <c r="G5" s="114">
        <v>1055818.5514400001</v>
      </c>
      <c r="H5" s="114">
        <v>862664.01463999995</v>
      </c>
      <c r="I5" s="114">
        <v>1018279.04162</v>
      </c>
      <c r="J5" s="114">
        <v>955103.80157999997</v>
      </c>
      <c r="K5" s="114">
        <v>991732.36447999999</v>
      </c>
      <c r="L5" s="114">
        <v>1089641.66496</v>
      </c>
      <c r="M5" s="114">
        <v>1030614.82714</v>
      </c>
      <c r="N5" s="114">
        <v>1204793.4657300001</v>
      </c>
      <c r="O5" s="131">
        <v>12360052.29762</v>
      </c>
    </row>
    <row r="6" spans="1:15" ht="15" customHeight="1" x14ac:dyDescent="0.25">
      <c r="A6" s="109">
        <v>2026</v>
      </c>
      <c r="B6" s="112" t="s">
        <v>123</v>
      </c>
      <c r="C6" s="113">
        <v>512423.18961</v>
      </c>
      <c r="D6" s="114">
        <v>397479.23567000002</v>
      </c>
      <c r="E6" s="114">
        <v>394524.08893999999</v>
      </c>
      <c r="F6" s="114">
        <v>328194.40409000003</v>
      </c>
      <c r="G6" s="114">
        <v>322138.96195999999</v>
      </c>
      <c r="H6" s="114">
        <v>397766.05901999999</v>
      </c>
      <c r="I6" s="114">
        <v>290995.37083999999</v>
      </c>
      <c r="J6" s="114">
        <v>246057.42391000001</v>
      </c>
      <c r="K6" s="114">
        <v>274903.11994</v>
      </c>
      <c r="L6" s="114">
        <v>287294.33809999999</v>
      </c>
      <c r="M6" s="114"/>
      <c r="N6" s="114"/>
      <c r="O6" s="131">
        <v>3451776.1920799999</v>
      </c>
    </row>
    <row r="7" spans="1:15" ht="15" customHeight="1" x14ac:dyDescent="0.25">
      <c r="A7" s="111">
        <v>2025</v>
      </c>
      <c r="B7" s="112" t="s">
        <v>123</v>
      </c>
      <c r="C7" s="113">
        <v>352916.11739000003</v>
      </c>
      <c r="D7" s="114">
        <v>318987.63578999997</v>
      </c>
      <c r="E7" s="114">
        <v>298166.45257000002</v>
      </c>
      <c r="F7" s="114">
        <v>235491.99077999999</v>
      </c>
      <c r="G7" s="114">
        <v>282671.36132999999</v>
      </c>
      <c r="H7" s="114">
        <v>202611.67701000001</v>
      </c>
      <c r="I7" s="114">
        <v>121341.55160000001</v>
      </c>
      <c r="J7" s="114">
        <v>177463.01910999999</v>
      </c>
      <c r="K7" s="114">
        <v>240221.93565</v>
      </c>
      <c r="L7" s="114">
        <v>334467.93722000002</v>
      </c>
      <c r="M7" s="114">
        <v>517955.39017999999</v>
      </c>
      <c r="N7" s="114">
        <v>620947.62795999995</v>
      </c>
      <c r="O7" s="131">
        <v>3703242.6965899998</v>
      </c>
    </row>
    <row r="8" spans="1:15" ht="15" customHeight="1" x14ac:dyDescent="0.25">
      <c r="A8" s="109">
        <v>2026</v>
      </c>
      <c r="B8" s="112" t="s">
        <v>124</v>
      </c>
      <c r="C8" s="113">
        <v>186786.43150000001</v>
      </c>
      <c r="D8" s="114">
        <v>188397.96674</v>
      </c>
      <c r="E8" s="114">
        <v>202210.85219999999</v>
      </c>
      <c r="F8" s="114">
        <v>209903.45845999999</v>
      </c>
      <c r="G8" s="114">
        <v>190088.15242999999</v>
      </c>
      <c r="H8" s="114">
        <v>202765.79055999999</v>
      </c>
      <c r="I8" s="114">
        <v>215083.40479</v>
      </c>
      <c r="J8" s="114">
        <v>200817.69722999999</v>
      </c>
      <c r="K8" s="114">
        <v>233554.86424</v>
      </c>
      <c r="L8" s="114">
        <v>237304.20212</v>
      </c>
      <c r="M8" s="114"/>
      <c r="N8" s="114"/>
      <c r="O8" s="131">
        <v>2066912.82027</v>
      </c>
    </row>
    <row r="9" spans="1:15" ht="15" customHeight="1" x14ac:dyDescent="0.25">
      <c r="A9" s="111">
        <v>2025</v>
      </c>
      <c r="B9" s="112" t="s">
        <v>124</v>
      </c>
      <c r="C9" s="113">
        <v>209828.84138</v>
      </c>
      <c r="D9" s="114">
        <v>198799.59487</v>
      </c>
      <c r="E9" s="114">
        <v>223977.32263000001</v>
      </c>
      <c r="F9" s="114">
        <v>197644.15096</v>
      </c>
      <c r="G9" s="114">
        <v>219783.12380999999</v>
      </c>
      <c r="H9" s="114">
        <v>186531.79668999999</v>
      </c>
      <c r="I9" s="114">
        <v>229092.20434</v>
      </c>
      <c r="J9" s="114">
        <v>209391.82273000001</v>
      </c>
      <c r="K9" s="114">
        <v>225769.6275</v>
      </c>
      <c r="L9" s="114">
        <v>231745.29117000001</v>
      </c>
      <c r="M9" s="114">
        <v>211840.63385000001</v>
      </c>
      <c r="N9" s="114">
        <v>240301.25811</v>
      </c>
      <c r="O9" s="131">
        <v>2584705.6680399999</v>
      </c>
    </row>
    <row r="10" spans="1:15" ht="15" customHeight="1" x14ac:dyDescent="0.25">
      <c r="A10" s="109">
        <v>2026</v>
      </c>
      <c r="B10" s="112" t="s">
        <v>125</v>
      </c>
      <c r="C10" s="113">
        <v>137629.23809999999</v>
      </c>
      <c r="D10" s="114">
        <v>133508.70214000001</v>
      </c>
      <c r="E10" s="114">
        <v>129861.63258999999</v>
      </c>
      <c r="F10" s="114">
        <v>134205.13475</v>
      </c>
      <c r="G10" s="114">
        <v>98541.752720000004</v>
      </c>
      <c r="H10" s="114">
        <v>114338.10665</v>
      </c>
      <c r="I10" s="114">
        <v>108791.2004</v>
      </c>
      <c r="J10" s="114">
        <v>100259.8894</v>
      </c>
      <c r="K10" s="114">
        <v>167869.99056999999</v>
      </c>
      <c r="L10" s="114">
        <v>212955.36030999999</v>
      </c>
      <c r="M10" s="114"/>
      <c r="N10" s="114"/>
      <c r="O10" s="131">
        <v>1337961.0076299999</v>
      </c>
    </row>
    <row r="11" spans="1:15" ht="15" customHeight="1" x14ac:dyDescent="0.25">
      <c r="A11" s="111">
        <v>2025</v>
      </c>
      <c r="B11" s="112" t="s">
        <v>125</v>
      </c>
      <c r="C11" s="113">
        <v>163152.75396</v>
      </c>
      <c r="D11" s="114">
        <v>144858.22735</v>
      </c>
      <c r="E11" s="114">
        <v>160642.42238</v>
      </c>
      <c r="F11" s="114">
        <v>133032.65489000001</v>
      </c>
      <c r="G11" s="114">
        <v>140798.29462</v>
      </c>
      <c r="H11" s="114">
        <v>104566.84478</v>
      </c>
      <c r="I11" s="114">
        <v>135310.44344999999</v>
      </c>
      <c r="J11" s="114">
        <v>111016.47532</v>
      </c>
      <c r="K11" s="114">
        <v>123516.48858999999</v>
      </c>
      <c r="L11" s="114">
        <v>188162.16274999999</v>
      </c>
      <c r="M11" s="114">
        <v>160393.59515000001</v>
      </c>
      <c r="N11" s="114">
        <v>168211.65543000001</v>
      </c>
      <c r="O11" s="131">
        <v>1733662.0186699999</v>
      </c>
    </row>
    <row r="12" spans="1:15" ht="15" customHeight="1" x14ac:dyDescent="0.25">
      <c r="A12" s="109">
        <v>2026</v>
      </c>
      <c r="B12" s="112" t="s">
        <v>126</v>
      </c>
      <c r="C12" s="113">
        <v>176752.95728999999</v>
      </c>
      <c r="D12" s="114">
        <v>202583.89503000001</v>
      </c>
      <c r="E12" s="114">
        <v>267846.55382999999</v>
      </c>
      <c r="F12" s="114">
        <v>327933.79699</v>
      </c>
      <c r="G12" s="114">
        <v>212071.94185</v>
      </c>
      <c r="H12" s="114">
        <v>240463.16807000001</v>
      </c>
      <c r="I12" s="114">
        <v>186260.98824000001</v>
      </c>
      <c r="J12" s="114">
        <v>116076.5926</v>
      </c>
      <c r="K12" s="114">
        <v>190019.03950000001</v>
      </c>
      <c r="L12" s="114">
        <v>303701.62508000003</v>
      </c>
      <c r="M12" s="114"/>
      <c r="N12" s="114"/>
      <c r="O12" s="131">
        <v>2223710.5584800001</v>
      </c>
    </row>
    <row r="13" spans="1:15" ht="15" customHeight="1" x14ac:dyDescent="0.25">
      <c r="A13" s="111">
        <v>2025</v>
      </c>
      <c r="B13" s="112" t="s">
        <v>126</v>
      </c>
      <c r="C13" s="113">
        <v>206060.89421</v>
      </c>
      <c r="D13" s="114">
        <v>215798.86012999999</v>
      </c>
      <c r="E13" s="114">
        <v>216963.52698</v>
      </c>
      <c r="F13" s="114">
        <v>208113.84456</v>
      </c>
      <c r="G13" s="114">
        <v>183702.03542999999</v>
      </c>
      <c r="H13" s="114">
        <v>139627.1686</v>
      </c>
      <c r="I13" s="114">
        <v>164268.66523000001</v>
      </c>
      <c r="J13" s="114">
        <v>122819.55160999999</v>
      </c>
      <c r="K13" s="114">
        <v>143585.96731000001</v>
      </c>
      <c r="L13" s="114">
        <v>200088.88024</v>
      </c>
      <c r="M13" s="114">
        <v>193596.29294000001</v>
      </c>
      <c r="N13" s="114">
        <v>243722.51376999999</v>
      </c>
      <c r="O13" s="131">
        <v>2238348.20101</v>
      </c>
    </row>
    <row r="14" spans="1:15" ht="15" customHeight="1" x14ac:dyDescent="0.25">
      <c r="A14" s="109">
        <v>2026</v>
      </c>
      <c r="B14" s="112" t="s">
        <v>127</v>
      </c>
      <c r="C14" s="113">
        <v>29911.214530000001</v>
      </c>
      <c r="D14" s="114">
        <v>29498.17611</v>
      </c>
      <c r="E14" s="114">
        <v>29257.854050000002</v>
      </c>
      <c r="F14" s="114">
        <v>37413.188909999997</v>
      </c>
      <c r="G14" s="114">
        <v>30612.138709999999</v>
      </c>
      <c r="H14" s="114">
        <v>30825.522250000002</v>
      </c>
      <c r="I14" s="114">
        <v>29187.201939999999</v>
      </c>
      <c r="J14" s="114">
        <v>25265.379529999998</v>
      </c>
      <c r="K14" s="114">
        <v>31656.886589999998</v>
      </c>
      <c r="L14" s="114">
        <v>33911.19642</v>
      </c>
      <c r="M14" s="114"/>
      <c r="N14" s="114"/>
      <c r="O14" s="131">
        <v>307538.75903999998</v>
      </c>
    </row>
    <row r="15" spans="1:15" ht="15" customHeight="1" x14ac:dyDescent="0.25">
      <c r="A15" s="111">
        <v>2025</v>
      </c>
      <c r="B15" s="112" t="s">
        <v>127</v>
      </c>
      <c r="C15" s="113">
        <v>51206.495269999999</v>
      </c>
      <c r="D15" s="114">
        <v>41063.262609999998</v>
      </c>
      <c r="E15" s="114">
        <v>52678.842499999999</v>
      </c>
      <c r="F15" s="114">
        <v>36783.289069999999</v>
      </c>
      <c r="G15" s="114">
        <v>46377.821250000001</v>
      </c>
      <c r="H15" s="114">
        <v>38066.880599999997</v>
      </c>
      <c r="I15" s="114">
        <v>46750.790130000001</v>
      </c>
      <c r="J15" s="114">
        <v>32493.5124</v>
      </c>
      <c r="K15" s="114">
        <v>35974.835639999998</v>
      </c>
      <c r="L15" s="114">
        <v>35437.127119999997</v>
      </c>
      <c r="M15" s="114">
        <v>35969.177909999999</v>
      </c>
      <c r="N15" s="114">
        <v>42937.386059999997</v>
      </c>
      <c r="O15" s="131">
        <v>495739.42056</v>
      </c>
    </row>
    <row r="16" spans="1:15" ht="15" customHeight="1" x14ac:dyDescent="0.25">
      <c r="A16" s="109">
        <v>2026</v>
      </c>
      <c r="B16" s="112" t="s">
        <v>128</v>
      </c>
      <c r="C16" s="113">
        <v>63852.64428</v>
      </c>
      <c r="D16" s="114">
        <v>80043.006789999999</v>
      </c>
      <c r="E16" s="114">
        <v>63330.948299999996</v>
      </c>
      <c r="F16" s="114">
        <v>81261.4185</v>
      </c>
      <c r="G16" s="114">
        <v>92281.277159999998</v>
      </c>
      <c r="H16" s="114">
        <v>125938.37767</v>
      </c>
      <c r="I16" s="114">
        <v>110382.50756</v>
      </c>
      <c r="J16" s="114">
        <v>123831.85361000001</v>
      </c>
      <c r="K16" s="114">
        <v>186542.75237</v>
      </c>
      <c r="L16" s="114">
        <v>130160.55886999999</v>
      </c>
      <c r="M16" s="114"/>
      <c r="N16" s="114"/>
      <c r="O16" s="131">
        <v>1057625.3451100001</v>
      </c>
    </row>
    <row r="17" spans="1:15" ht="15" customHeight="1" x14ac:dyDescent="0.25">
      <c r="A17" s="111">
        <v>2025</v>
      </c>
      <c r="B17" s="112" t="s">
        <v>128</v>
      </c>
      <c r="C17" s="113">
        <v>85913.865420000002</v>
      </c>
      <c r="D17" s="114">
        <v>65991.330170000001</v>
      </c>
      <c r="E17" s="114">
        <v>62660.676659999997</v>
      </c>
      <c r="F17" s="114">
        <v>77198.856039999999</v>
      </c>
      <c r="G17" s="114">
        <v>99877.326749999993</v>
      </c>
      <c r="H17" s="114">
        <v>99311.338570000007</v>
      </c>
      <c r="I17" s="114">
        <v>109376.6136</v>
      </c>
      <c r="J17" s="114">
        <v>92607.31035</v>
      </c>
      <c r="K17" s="114">
        <v>112281.46172000001</v>
      </c>
      <c r="L17" s="114">
        <v>82093.361940000003</v>
      </c>
      <c r="M17" s="114">
        <v>71462.505430000005</v>
      </c>
      <c r="N17" s="114">
        <v>100840.0701</v>
      </c>
      <c r="O17" s="131">
        <v>1059614.7167499999</v>
      </c>
    </row>
    <row r="18" spans="1:15" ht="15" customHeight="1" x14ac:dyDescent="0.25">
      <c r="A18" s="109">
        <v>2026</v>
      </c>
      <c r="B18" s="112" t="s">
        <v>129</v>
      </c>
      <c r="C18" s="113">
        <v>14882.81105</v>
      </c>
      <c r="D18" s="114">
        <v>22093.15582</v>
      </c>
      <c r="E18" s="114">
        <v>17676.32344</v>
      </c>
      <c r="F18" s="114">
        <v>16503.75461</v>
      </c>
      <c r="G18" s="114">
        <v>12804.47934</v>
      </c>
      <c r="H18" s="114">
        <v>9540.3304100000005</v>
      </c>
      <c r="I18" s="114">
        <v>9861.6022300000004</v>
      </c>
      <c r="J18" s="114">
        <v>8241.6794599999994</v>
      </c>
      <c r="K18" s="114">
        <v>9450.2408799999994</v>
      </c>
      <c r="L18" s="114">
        <v>10574.231949999999</v>
      </c>
      <c r="M18" s="114"/>
      <c r="N18" s="114"/>
      <c r="O18" s="131">
        <v>131628.60918999999</v>
      </c>
    </row>
    <row r="19" spans="1:15" ht="15" customHeight="1" x14ac:dyDescent="0.25">
      <c r="A19" s="111">
        <v>2025</v>
      </c>
      <c r="B19" s="112" t="s">
        <v>129</v>
      </c>
      <c r="C19" s="113">
        <v>18347.959439999999</v>
      </c>
      <c r="D19" s="114">
        <v>19389.35729</v>
      </c>
      <c r="E19" s="114">
        <v>18490.980469999999</v>
      </c>
      <c r="F19" s="114">
        <v>14928.546259999999</v>
      </c>
      <c r="G19" s="114">
        <v>13651.14256</v>
      </c>
      <c r="H19" s="114">
        <v>8090.8728199999996</v>
      </c>
      <c r="I19" s="114">
        <v>8822.1544799999992</v>
      </c>
      <c r="J19" s="114">
        <v>9401.9723099999992</v>
      </c>
      <c r="K19" s="114">
        <v>10118.767959999999</v>
      </c>
      <c r="L19" s="114">
        <v>12525.304270000001</v>
      </c>
      <c r="M19" s="114">
        <v>11742.03889</v>
      </c>
      <c r="N19" s="114">
        <v>14361.3588</v>
      </c>
      <c r="O19" s="131">
        <v>159870.45555000001</v>
      </c>
    </row>
    <row r="20" spans="1:15" ht="15" customHeight="1" x14ac:dyDescent="0.25">
      <c r="A20" s="109">
        <v>2026</v>
      </c>
      <c r="B20" s="112" t="s">
        <v>130</v>
      </c>
      <c r="C20" s="113">
        <v>363637.81890000001</v>
      </c>
      <c r="D20" s="114">
        <v>304648.72132000001</v>
      </c>
      <c r="E20" s="114">
        <v>290511.85636999999</v>
      </c>
      <c r="F20" s="114">
        <v>320998.84349</v>
      </c>
      <c r="G20" s="114">
        <v>291939.79129999998</v>
      </c>
      <c r="H20" s="114">
        <v>331970.576</v>
      </c>
      <c r="I20" s="114">
        <v>383544.39843</v>
      </c>
      <c r="J20" s="114">
        <v>380332.18909</v>
      </c>
      <c r="K20" s="114">
        <v>413812.38374000002</v>
      </c>
      <c r="L20" s="114">
        <v>422354.65964000003</v>
      </c>
      <c r="M20" s="114"/>
      <c r="N20" s="114"/>
      <c r="O20" s="131">
        <v>3503751.2382800002</v>
      </c>
    </row>
    <row r="21" spans="1:15" ht="15" customHeight="1" x14ac:dyDescent="0.25">
      <c r="A21" s="111">
        <v>2025</v>
      </c>
      <c r="B21" s="112" t="s">
        <v>130</v>
      </c>
      <c r="C21" s="113">
        <v>284326.54002000001</v>
      </c>
      <c r="D21" s="114">
        <v>275420.18845999998</v>
      </c>
      <c r="E21" s="114">
        <v>304836.20633000002</v>
      </c>
      <c r="F21" s="114">
        <v>287905.59061000001</v>
      </c>
      <c r="G21" s="114">
        <v>335125.50468000001</v>
      </c>
      <c r="H21" s="114">
        <v>313835.32322000002</v>
      </c>
      <c r="I21" s="114">
        <v>370478.42333000002</v>
      </c>
      <c r="J21" s="114">
        <v>337983.60911000002</v>
      </c>
      <c r="K21" s="114">
        <v>346479.46185000002</v>
      </c>
      <c r="L21" s="114">
        <v>381273.72097999998</v>
      </c>
      <c r="M21" s="114">
        <v>362449.60379000002</v>
      </c>
      <c r="N21" s="114">
        <v>443768.23950999998</v>
      </c>
      <c r="O21" s="131">
        <v>4043882.4118900001</v>
      </c>
    </row>
    <row r="22" spans="1:15" ht="15" customHeight="1" x14ac:dyDescent="0.25">
      <c r="A22" s="109">
        <v>2026</v>
      </c>
      <c r="B22" s="112" t="s">
        <v>131</v>
      </c>
      <c r="C22" s="113">
        <v>561038.22751999996</v>
      </c>
      <c r="D22" s="114">
        <v>597678.43428000004</v>
      </c>
      <c r="E22" s="114">
        <v>598606.33988999994</v>
      </c>
      <c r="F22" s="114">
        <v>702370.57596000005</v>
      </c>
      <c r="G22" s="114">
        <v>590800.07363</v>
      </c>
      <c r="H22" s="114">
        <v>691949.12146000005</v>
      </c>
      <c r="I22" s="114">
        <v>728879.48085000005</v>
      </c>
      <c r="J22" s="114">
        <v>646922.49939000001</v>
      </c>
      <c r="K22" s="114">
        <v>679780.99881999998</v>
      </c>
      <c r="L22" s="114">
        <v>670519.93490999995</v>
      </c>
      <c r="M22" s="114"/>
      <c r="N22" s="114"/>
      <c r="O22" s="131">
        <v>6468545.68671</v>
      </c>
    </row>
    <row r="23" spans="1:15" ht="15" customHeight="1" x14ac:dyDescent="0.25">
      <c r="A23" s="111">
        <v>2025</v>
      </c>
      <c r="B23" s="112" t="s">
        <v>131</v>
      </c>
      <c r="C23" s="113">
        <v>608338.18033</v>
      </c>
      <c r="D23" s="114">
        <v>605483.61004000006</v>
      </c>
      <c r="E23" s="114">
        <v>671769.15379000001</v>
      </c>
      <c r="F23" s="114">
        <v>620662.91910000006</v>
      </c>
      <c r="G23" s="114">
        <v>721974.99737999996</v>
      </c>
      <c r="H23" s="114">
        <v>587460.75567999994</v>
      </c>
      <c r="I23" s="114">
        <v>689774.56425000005</v>
      </c>
      <c r="J23" s="114">
        <v>655540.83799999999</v>
      </c>
      <c r="K23" s="114">
        <v>685365.90240000002</v>
      </c>
      <c r="L23" s="114">
        <v>731383.77213000006</v>
      </c>
      <c r="M23" s="114">
        <v>669670.81493999995</v>
      </c>
      <c r="N23" s="114">
        <v>736377.22679999995</v>
      </c>
      <c r="O23" s="131">
        <v>7983802.73484</v>
      </c>
    </row>
    <row r="24" spans="1:15" ht="15" customHeight="1" x14ac:dyDescent="0.25">
      <c r="A24" s="109">
        <v>2026</v>
      </c>
      <c r="B24" s="128" t="s">
        <v>14</v>
      </c>
      <c r="C24" s="129">
        <f>C26+C28+C30+C32+C34+C36+C38+C40+C42+C44+C46+C48+C50+C52+C54</f>
        <v>14108086.253379999</v>
      </c>
      <c r="D24" s="130">
        <f>D26+D28+D30+D32+D34+D36+D38+D40+D42+D44+D46+D48+D50+D52+D54</f>
        <v>15149467.950900001</v>
      </c>
      <c r="E24" s="130">
        <f>E26+E28+E30+E32+E34+E36+E38+E40+E42+E44+E46+E48+E50+E52+E54</f>
        <v>15991183.6932</v>
      </c>
      <c r="F24" s="130">
        <f>F26+F28+F30+F32+F34+F36+F38+F40+F42+F44+F46+F48+F50+F52+F54</f>
        <v>18234634.876180001</v>
      </c>
      <c r="G24" s="130">
        <f>G26+G28+G30+G32+G34+G36+G38+G40+G42+G44+G46+G48+G50+G52+G54</f>
        <v>16094376.936430002</v>
      </c>
      <c r="H24" s="130">
        <f>H26+H28+H30+H32+H34+H36+H38+H40+H42+H44+H46+H48+H50+H52+H54</f>
        <v>17914717.420899998</v>
      </c>
      <c r="I24" s="130">
        <f>I26+I28+I30+I32+I34+I36+I38+I40+I42+I44+I46+I48+I50+I52+I54</f>
        <v>18244507.607479997</v>
      </c>
      <c r="J24" s="130">
        <f>J26+J28+J30+J32+J34+J36+J38+J40+J42+J44+J46+J48+J50+J52+J54</f>
        <v>16637235.576090002</v>
      </c>
      <c r="K24" s="130">
        <f>K26+K28+K30+K32+K34+K36+K38+K40+K42+K44+K46+K48+K50+K52+K54</f>
        <v>18801751.661740001</v>
      </c>
      <c r="L24" s="130">
        <f>L26+L28+L30+L32+L34+L36+L38+L40+L42+L44+L46+L48+L50+L52+L54</f>
        <v>18298626.755380001</v>
      </c>
      <c r="M24" s="130"/>
      <c r="N24" s="130"/>
      <c r="O24" s="131">
        <f>O26+O28+O30+O32+O34+O36+O38+O40+O42+O44+O46+O48+O50+O52+O54</f>
        <v>169474588.73168001</v>
      </c>
    </row>
    <row r="25" spans="1:15" ht="15" customHeight="1" x14ac:dyDescent="0.25">
      <c r="A25" s="111">
        <v>2025</v>
      </c>
      <c r="B25" s="128" t="s">
        <v>14</v>
      </c>
      <c r="C25" s="129">
        <f>C27+C29+C31+C33+C35+C37+C39+C41+C43+C45+C47+C49+C51+C53+C55</f>
        <v>14942814.729959998</v>
      </c>
      <c r="D25" s="130">
        <f>D27+D29+D31+D33+D35+D37+D39+D41+D43+D45+D47+D49+D51+D53+D55</f>
        <v>14668763.01035</v>
      </c>
      <c r="E25" s="130">
        <f>E27+E29+E31+E33+E35+E37+E39+E41+E43+E45+E47+E49+E51+E53+E55</f>
        <v>16480987.227910003</v>
      </c>
      <c r="F25" s="130">
        <f>F27+F29+F31+F33+F35+F37+F39+F41+F43+F45+F47+F49+F51+F53+F55</f>
        <v>14829564.942610001</v>
      </c>
      <c r="G25" s="130">
        <f>G27+G29+G31+G33+G35+G37+G39+G41+G43+G45+G47+G49+G51+G53+G55</f>
        <v>17894612.816180002</v>
      </c>
      <c r="H25" s="130">
        <f>H27+H29+H31+H33+H35+H37+H39+H41+H43+H45+H47+H49+H51+H53+H55</f>
        <v>14578313.47924</v>
      </c>
      <c r="I25" s="130">
        <f>I27+I29+I31+I33+I35+I37+I39+I41+I43+I45+I47+I49+I51+I53+I55</f>
        <v>18143525.206289999</v>
      </c>
      <c r="J25" s="130">
        <f>J27+J29+J31+J33+J35+J37+J39+J41+J43+J45+J47+J49+J51+J53+J55</f>
        <v>15334982.458390001</v>
      </c>
      <c r="K25" s="130">
        <f>K27+K29+K31+K33+K35+K37+K39+K41+K43+K45+K47+K49+K51+K53+K55</f>
        <v>16120864.84213</v>
      </c>
      <c r="L25" s="130">
        <f>L27+L29+L31+L33+L35+L37+L39+L41+L43+L45+L47+L49+L51+L53+L55</f>
        <v>17086264.35957</v>
      </c>
      <c r="M25" s="130">
        <f>M27+M29+M31+M33+M35+M37+M39+M41+M43+M45+M47+M49+M51+M53+M55</f>
        <v>15791283.313019998</v>
      </c>
      <c r="N25" s="130">
        <f>N27+N29+N31+N33+N35+N37+N39+N41+N43+N45+N47+N49+N51+N53+N55</f>
        <v>18723339.16426</v>
      </c>
      <c r="O25" s="131">
        <f>O27+O29+O31+O33+O35+O37+O39+O41+O43+O45+O47+O49+O51+O53+O55</f>
        <v>194595315.54991004</v>
      </c>
    </row>
    <row r="26" spans="1:15" ht="15" customHeight="1" x14ac:dyDescent="0.25">
      <c r="A26" s="109">
        <v>2026</v>
      </c>
      <c r="B26" s="112" t="s">
        <v>132</v>
      </c>
      <c r="C26" s="113">
        <v>728255.50185999996</v>
      </c>
      <c r="D26" s="114">
        <v>757362.76280999999</v>
      </c>
      <c r="E26" s="114">
        <v>747397.30671999999</v>
      </c>
      <c r="F26" s="114">
        <v>892601.87029999995</v>
      </c>
      <c r="G26" s="114">
        <v>738327.51604999998</v>
      </c>
      <c r="H26" s="114">
        <v>839744.90656999999</v>
      </c>
      <c r="I26" s="114">
        <v>845036.17625999998</v>
      </c>
      <c r="J26" s="114">
        <v>772452.17289000005</v>
      </c>
      <c r="K26" s="114">
        <v>838610.47069999995</v>
      </c>
      <c r="L26" s="114">
        <v>811007.98796000006</v>
      </c>
      <c r="M26" s="114"/>
      <c r="N26" s="114"/>
      <c r="O26" s="131">
        <v>7970796.6721200002</v>
      </c>
    </row>
    <row r="27" spans="1:15" ht="15" customHeight="1" x14ac:dyDescent="0.25">
      <c r="A27" s="111">
        <v>2025</v>
      </c>
      <c r="B27" s="112" t="s">
        <v>132</v>
      </c>
      <c r="C27" s="113">
        <v>825083.22290000005</v>
      </c>
      <c r="D27" s="114">
        <v>755757.46718000004</v>
      </c>
      <c r="E27" s="114">
        <v>838000.01610000001</v>
      </c>
      <c r="F27" s="114">
        <v>769934.75791000004</v>
      </c>
      <c r="G27" s="114">
        <v>852159.27567</v>
      </c>
      <c r="H27" s="114">
        <v>691162.70837000001</v>
      </c>
      <c r="I27" s="114">
        <v>776101.03073999996</v>
      </c>
      <c r="J27" s="114">
        <v>748830.01749</v>
      </c>
      <c r="K27" s="114">
        <v>785821.57369999995</v>
      </c>
      <c r="L27" s="114">
        <v>838978.86069</v>
      </c>
      <c r="M27" s="114">
        <v>740928.14092000003</v>
      </c>
      <c r="N27" s="114">
        <v>780949.20126</v>
      </c>
      <c r="O27" s="131">
        <v>9403706.27293</v>
      </c>
    </row>
    <row r="28" spans="1:15" ht="15" customHeight="1" x14ac:dyDescent="0.25">
      <c r="A28" s="109">
        <v>2026</v>
      </c>
      <c r="B28" s="112" t="s">
        <v>133</v>
      </c>
      <c r="C28" s="113">
        <v>106233.66898</v>
      </c>
      <c r="D28" s="114">
        <v>126719.0441</v>
      </c>
      <c r="E28" s="114">
        <v>112877.29525</v>
      </c>
      <c r="F28" s="114">
        <v>122777.62338</v>
      </c>
      <c r="G28" s="114">
        <v>103887.18519</v>
      </c>
      <c r="H28" s="114">
        <v>109417.72500000001</v>
      </c>
      <c r="I28" s="114">
        <v>148272.25554000001</v>
      </c>
      <c r="J28" s="114">
        <v>139926.40781999999</v>
      </c>
      <c r="K28" s="114">
        <v>134231.73907000001</v>
      </c>
      <c r="L28" s="114">
        <v>118818.13079</v>
      </c>
      <c r="M28" s="114"/>
      <c r="N28" s="114"/>
      <c r="O28" s="131">
        <v>1223161.0751199999</v>
      </c>
    </row>
    <row r="29" spans="1:15" ht="15" customHeight="1" x14ac:dyDescent="0.25">
      <c r="A29" s="111">
        <v>2025</v>
      </c>
      <c r="B29" s="112" t="s">
        <v>133</v>
      </c>
      <c r="C29" s="113">
        <v>126177.40327</v>
      </c>
      <c r="D29" s="114">
        <v>132248.76302000001</v>
      </c>
      <c r="E29" s="114">
        <v>140687.86421999999</v>
      </c>
      <c r="F29" s="114">
        <v>102624.87883</v>
      </c>
      <c r="G29" s="114">
        <v>124003.21921</v>
      </c>
      <c r="H29" s="114">
        <v>90353.700200000007</v>
      </c>
      <c r="I29" s="114">
        <v>132121.80369</v>
      </c>
      <c r="J29" s="114">
        <v>137122.41628999999</v>
      </c>
      <c r="K29" s="114">
        <v>128454.37127</v>
      </c>
      <c r="L29" s="114">
        <v>129118.95488999999</v>
      </c>
      <c r="M29" s="114">
        <v>100339.45491</v>
      </c>
      <c r="N29" s="114">
        <v>101065.11186</v>
      </c>
      <c r="O29" s="131">
        <v>1444317.94166</v>
      </c>
    </row>
    <row r="30" spans="1:15" ht="15" customHeight="1" x14ac:dyDescent="0.25">
      <c r="A30" s="109">
        <v>2026</v>
      </c>
      <c r="B30" s="112" t="s">
        <v>134</v>
      </c>
      <c r="C30" s="113">
        <v>206143.90758999999</v>
      </c>
      <c r="D30" s="114">
        <v>220793.32277999999</v>
      </c>
      <c r="E30" s="114">
        <v>207027.96606000001</v>
      </c>
      <c r="F30" s="114">
        <v>237325.63401000001</v>
      </c>
      <c r="G30" s="114">
        <v>181516.99307</v>
      </c>
      <c r="H30" s="114">
        <v>204556.74994000001</v>
      </c>
      <c r="I30" s="114">
        <v>234505.29121</v>
      </c>
      <c r="J30" s="114">
        <v>245961.71242</v>
      </c>
      <c r="K30" s="114">
        <v>279083.23677000002</v>
      </c>
      <c r="L30" s="114">
        <v>281724.37964</v>
      </c>
      <c r="M30" s="114"/>
      <c r="N30" s="114"/>
      <c r="O30" s="131">
        <v>2298639.19349</v>
      </c>
    </row>
    <row r="31" spans="1:15" ht="15" customHeight="1" x14ac:dyDescent="0.25">
      <c r="A31" s="111">
        <v>2025</v>
      </c>
      <c r="B31" s="112" t="s">
        <v>134</v>
      </c>
      <c r="C31" s="113">
        <v>229213.02712000001</v>
      </c>
      <c r="D31" s="114">
        <v>227605.85868999999</v>
      </c>
      <c r="E31" s="114">
        <v>234220.14382999999</v>
      </c>
      <c r="F31" s="114">
        <v>199115.23173</v>
      </c>
      <c r="G31" s="114">
        <v>233946.09124000001</v>
      </c>
      <c r="H31" s="114">
        <v>165379.25289999999</v>
      </c>
      <c r="I31" s="114">
        <v>230952.04178</v>
      </c>
      <c r="J31" s="114">
        <v>231825.86559999999</v>
      </c>
      <c r="K31" s="114">
        <v>263391.04424000002</v>
      </c>
      <c r="L31" s="114">
        <v>286242.44043999998</v>
      </c>
      <c r="M31" s="114">
        <v>250763.22893000001</v>
      </c>
      <c r="N31" s="114">
        <v>284848.55349000002</v>
      </c>
      <c r="O31" s="131">
        <v>2837502.7799900002</v>
      </c>
    </row>
    <row r="32" spans="1:15" ht="15" customHeight="1" x14ac:dyDescent="0.25">
      <c r="A32" s="109">
        <v>2026</v>
      </c>
      <c r="B32" s="112" t="s">
        <v>135</v>
      </c>
      <c r="C32" s="113">
        <v>2316328.02966</v>
      </c>
      <c r="D32" s="114">
        <v>2394564.4867799999</v>
      </c>
      <c r="E32" s="114">
        <v>3053248.8820000002</v>
      </c>
      <c r="F32" s="114">
        <v>3097102.7058999999</v>
      </c>
      <c r="G32" s="114">
        <v>2926345.1320199999</v>
      </c>
      <c r="H32" s="114">
        <v>3277840.7054499998</v>
      </c>
      <c r="I32" s="114">
        <v>3054040.06116</v>
      </c>
      <c r="J32" s="114">
        <v>2640625.2249599998</v>
      </c>
      <c r="K32" s="114">
        <v>3070924.9048299999</v>
      </c>
      <c r="L32" s="114">
        <v>3013924.8226800002</v>
      </c>
      <c r="M32" s="114"/>
      <c r="N32" s="114"/>
      <c r="O32" s="131">
        <v>28844944.95544</v>
      </c>
    </row>
    <row r="33" spans="1:15" ht="15" customHeight="1" x14ac:dyDescent="0.25">
      <c r="A33" s="111">
        <v>2025</v>
      </c>
      <c r="B33" s="112" t="s">
        <v>135</v>
      </c>
      <c r="C33" s="113">
        <v>2550824.1728699999</v>
      </c>
      <c r="D33" s="114">
        <v>2485551.5431400002</v>
      </c>
      <c r="E33" s="114">
        <v>2724519.4715900002</v>
      </c>
      <c r="F33" s="114">
        <v>2611345.6274600001</v>
      </c>
      <c r="G33" s="114">
        <v>2786758.4525299999</v>
      </c>
      <c r="H33" s="114">
        <v>2594381.33959</v>
      </c>
      <c r="I33" s="114">
        <v>3424421.0010299999</v>
      </c>
      <c r="J33" s="114">
        <v>2609021.9683500002</v>
      </c>
      <c r="K33" s="114">
        <v>2454619.4548300002</v>
      </c>
      <c r="L33" s="114">
        <v>2650682.4273799998</v>
      </c>
      <c r="M33" s="114">
        <v>2349817.2931300001</v>
      </c>
      <c r="N33" s="114">
        <v>2601175.5087000001</v>
      </c>
      <c r="O33" s="131">
        <v>31843118.260600001</v>
      </c>
    </row>
    <row r="34" spans="1:15" ht="15" customHeight="1" x14ac:dyDescent="0.25">
      <c r="A34" s="109">
        <v>2026</v>
      </c>
      <c r="B34" s="112" t="s">
        <v>136</v>
      </c>
      <c r="C34" s="113">
        <v>1337258.4987699999</v>
      </c>
      <c r="D34" s="114">
        <v>1323450.3173799999</v>
      </c>
      <c r="E34" s="114">
        <v>1207540.52926</v>
      </c>
      <c r="F34" s="114">
        <v>1445221.6777900001</v>
      </c>
      <c r="G34" s="114">
        <v>1283534.3574600001</v>
      </c>
      <c r="H34" s="114">
        <v>1371645.4952100001</v>
      </c>
      <c r="I34" s="114">
        <v>1579887.63017</v>
      </c>
      <c r="J34" s="114">
        <v>1410537.1224100001</v>
      </c>
      <c r="K34" s="114">
        <v>1403782.7588899999</v>
      </c>
      <c r="L34" s="114">
        <v>1296330.21795</v>
      </c>
      <c r="M34" s="114"/>
      <c r="N34" s="114"/>
      <c r="O34" s="131">
        <v>13659188.605289999</v>
      </c>
    </row>
    <row r="35" spans="1:15" ht="15" customHeight="1" x14ac:dyDescent="0.25">
      <c r="A35" s="111">
        <v>2025</v>
      </c>
      <c r="B35" s="112" t="s">
        <v>136</v>
      </c>
      <c r="C35" s="113">
        <v>1409229.78523</v>
      </c>
      <c r="D35" s="114">
        <v>1354606.0381</v>
      </c>
      <c r="E35" s="114">
        <v>1413608.73495</v>
      </c>
      <c r="F35" s="114">
        <v>1225036.4140300001</v>
      </c>
      <c r="G35" s="114">
        <v>1514368.5955699999</v>
      </c>
      <c r="H35" s="114">
        <v>1195468.14295</v>
      </c>
      <c r="I35" s="114">
        <v>1580678.3315300001</v>
      </c>
      <c r="J35" s="114">
        <v>1519171.4793</v>
      </c>
      <c r="K35" s="114">
        <v>1485180.3766000001</v>
      </c>
      <c r="L35" s="114">
        <v>1508490.2202399999</v>
      </c>
      <c r="M35" s="114">
        <v>1284934.56217</v>
      </c>
      <c r="N35" s="114">
        <v>1268961.65494</v>
      </c>
      <c r="O35" s="131">
        <v>16759734.33561</v>
      </c>
    </row>
    <row r="36" spans="1:15" ht="15" customHeight="1" x14ac:dyDescent="0.25">
      <c r="A36" s="109">
        <v>2026</v>
      </c>
      <c r="B36" s="112" t="s">
        <v>137</v>
      </c>
      <c r="C36" s="113">
        <v>3058952.94985</v>
      </c>
      <c r="D36" s="114">
        <v>3540040.6582200001</v>
      </c>
      <c r="E36" s="114">
        <v>3288322.7967300001</v>
      </c>
      <c r="F36" s="114">
        <v>3852852.6671799999</v>
      </c>
      <c r="G36" s="114">
        <v>3258720.2885400001</v>
      </c>
      <c r="H36" s="114">
        <v>3835032.52153</v>
      </c>
      <c r="I36" s="114">
        <v>3583449.8323900001</v>
      </c>
      <c r="J36" s="114">
        <v>2787309.03284</v>
      </c>
      <c r="K36" s="114">
        <v>3937333.8980899998</v>
      </c>
      <c r="L36" s="114">
        <v>4032435.1768</v>
      </c>
      <c r="M36" s="114"/>
      <c r="N36" s="114"/>
      <c r="O36" s="131">
        <v>35174449.822169997</v>
      </c>
    </row>
    <row r="37" spans="1:15" ht="15" customHeight="1" x14ac:dyDescent="0.25">
      <c r="A37" s="111">
        <v>2025</v>
      </c>
      <c r="B37" s="112" t="s">
        <v>137</v>
      </c>
      <c r="C37" s="113">
        <v>2996338.5348499999</v>
      </c>
      <c r="D37" s="114">
        <v>2976587.3773599998</v>
      </c>
      <c r="E37" s="114">
        <v>3514214.6466799998</v>
      </c>
      <c r="F37" s="114">
        <v>3141750.1283800001</v>
      </c>
      <c r="G37" s="114">
        <v>3942310.3087300002</v>
      </c>
      <c r="H37" s="114">
        <v>3405075.86081</v>
      </c>
      <c r="I37" s="114">
        <v>3834683.7562500001</v>
      </c>
      <c r="J37" s="114">
        <v>2729839.3446900002</v>
      </c>
      <c r="K37" s="114">
        <v>3657351.8028799999</v>
      </c>
      <c r="L37" s="114">
        <v>3809159.2869099998</v>
      </c>
      <c r="M37" s="114">
        <v>3749702.77575</v>
      </c>
      <c r="N37" s="114">
        <v>3759525.3384099999</v>
      </c>
      <c r="O37" s="131">
        <v>41516539.161700003</v>
      </c>
    </row>
    <row r="38" spans="1:15" ht="15" customHeight="1" x14ac:dyDescent="0.25">
      <c r="A38" s="109">
        <v>2026</v>
      </c>
      <c r="B38" s="112" t="s">
        <v>138</v>
      </c>
      <c r="C38" s="113">
        <v>166912.11350000001</v>
      </c>
      <c r="D38" s="114">
        <v>165265.07235999999</v>
      </c>
      <c r="E38" s="114">
        <v>235413.85431</v>
      </c>
      <c r="F38" s="114">
        <v>353492.78448999999</v>
      </c>
      <c r="G38" s="114">
        <v>349619.62503</v>
      </c>
      <c r="H38" s="114">
        <v>279412.78463000001</v>
      </c>
      <c r="I38" s="114">
        <v>166187.64898999999</v>
      </c>
      <c r="J38" s="114">
        <v>100453.35027</v>
      </c>
      <c r="K38" s="114">
        <v>181434.49786999999</v>
      </c>
      <c r="L38" s="114">
        <v>233085.51430000001</v>
      </c>
      <c r="M38" s="114"/>
      <c r="N38" s="114"/>
      <c r="O38" s="131">
        <v>2231277.2457499998</v>
      </c>
    </row>
    <row r="39" spans="1:15" ht="15" customHeight="1" x14ac:dyDescent="0.25">
      <c r="A39" s="111">
        <v>2025</v>
      </c>
      <c r="B39" s="112" t="s">
        <v>138</v>
      </c>
      <c r="C39" s="113">
        <v>82415.475059999997</v>
      </c>
      <c r="D39" s="114">
        <v>158782.83376000001</v>
      </c>
      <c r="E39" s="114">
        <v>86356.291979999995</v>
      </c>
      <c r="F39" s="114">
        <v>129783.30017</v>
      </c>
      <c r="G39" s="114">
        <v>367051.56397000002</v>
      </c>
      <c r="H39" s="114">
        <v>84044.054889999999</v>
      </c>
      <c r="I39" s="114">
        <v>262568.56161999999</v>
      </c>
      <c r="J39" s="114">
        <v>81743.420469999997</v>
      </c>
      <c r="K39" s="114">
        <v>230420.19359000001</v>
      </c>
      <c r="L39" s="114">
        <v>304893.73233000003</v>
      </c>
      <c r="M39" s="114">
        <v>164250.66383999999</v>
      </c>
      <c r="N39" s="114">
        <v>291218.44558</v>
      </c>
      <c r="O39" s="131">
        <v>2243528.5372600001</v>
      </c>
    </row>
    <row r="40" spans="1:15" ht="15" customHeight="1" x14ac:dyDescent="0.25">
      <c r="A40" s="109">
        <v>2026</v>
      </c>
      <c r="B40" s="112" t="s">
        <v>139</v>
      </c>
      <c r="C40" s="113">
        <v>1340470.5407100001</v>
      </c>
      <c r="D40" s="114">
        <v>1407001.5492</v>
      </c>
      <c r="E40" s="114">
        <v>1475047.9025600001</v>
      </c>
      <c r="F40" s="114">
        <v>1762113.07299</v>
      </c>
      <c r="G40" s="114">
        <v>1479746.48762</v>
      </c>
      <c r="H40" s="114">
        <v>1661626.50092</v>
      </c>
      <c r="I40" s="114">
        <v>1799895.54128</v>
      </c>
      <c r="J40" s="114">
        <v>1723163.6664700001</v>
      </c>
      <c r="K40" s="114">
        <v>2057408.4545499999</v>
      </c>
      <c r="L40" s="114">
        <v>1929862.38879</v>
      </c>
      <c r="M40" s="114"/>
      <c r="N40" s="114"/>
      <c r="O40" s="131">
        <v>16636336.10509</v>
      </c>
    </row>
    <row r="41" spans="1:15" ht="15" customHeight="1" x14ac:dyDescent="0.25">
      <c r="A41" s="111">
        <v>2025</v>
      </c>
      <c r="B41" s="112" t="s">
        <v>139</v>
      </c>
      <c r="C41" s="113">
        <v>1223508.16524</v>
      </c>
      <c r="D41" s="114">
        <v>1292779.48771</v>
      </c>
      <c r="E41" s="114">
        <v>1477399.7265999999</v>
      </c>
      <c r="F41" s="114">
        <v>1378795.5105399999</v>
      </c>
      <c r="G41" s="114">
        <v>1672808.68411</v>
      </c>
      <c r="H41" s="114">
        <v>1274531.3926899999</v>
      </c>
      <c r="I41" s="114">
        <v>1563386.64417</v>
      </c>
      <c r="J41" s="114">
        <v>1488938.8218799999</v>
      </c>
      <c r="K41" s="114">
        <v>1507297.37105</v>
      </c>
      <c r="L41" s="114">
        <v>1640848.5190300001</v>
      </c>
      <c r="M41" s="114">
        <v>1476657.8048</v>
      </c>
      <c r="N41" s="114">
        <v>1726380.0941300001</v>
      </c>
      <c r="O41" s="131">
        <v>17723332.221949998</v>
      </c>
    </row>
    <row r="42" spans="1:15" ht="15" customHeight="1" x14ac:dyDescent="0.25">
      <c r="A42" s="109">
        <v>2026</v>
      </c>
      <c r="B42" s="112" t="s">
        <v>140</v>
      </c>
      <c r="C42" s="113">
        <v>811832.75535999995</v>
      </c>
      <c r="D42" s="114">
        <v>879702.48929000006</v>
      </c>
      <c r="E42" s="114">
        <v>885120.72034</v>
      </c>
      <c r="F42" s="114">
        <v>1024344.54198</v>
      </c>
      <c r="G42" s="114">
        <v>834279.97993000003</v>
      </c>
      <c r="H42" s="114">
        <v>917045.07788999996</v>
      </c>
      <c r="I42" s="114">
        <v>1024433.5221600001</v>
      </c>
      <c r="J42" s="114">
        <v>896915.12208999996</v>
      </c>
      <c r="K42" s="114">
        <v>953656.46915000002</v>
      </c>
      <c r="L42" s="114">
        <v>954534.87621000002</v>
      </c>
      <c r="M42" s="114"/>
      <c r="N42" s="114"/>
      <c r="O42" s="131">
        <v>9181865.5544000007</v>
      </c>
    </row>
    <row r="43" spans="1:15" ht="15" customHeight="1" x14ac:dyDescent="0.25">
      <c r="A43" s="111">
        <v>2025</v>
      </c>
      <c r="B43" s="112" t="s">
        <v>140</v>
      </c>
      <c r="C43" s="113">
        <v>790347.89304</v>
      </c>
      <c r="D43" s="114">
        <v>807779.57163999998</v>
      </c>
      <c r="E43" s="114">
        <v>915049.38811000006</v>
      </c>
      <c r="F43" s="114">
        <v>853185.46047000005</v>
      </c>
      <c r="G43" s="114">
        <v>1006360.7253</v>
      </c>
      <c r="H43" s="114">
        <v>797324.16085999995</v>
      </c>
      <c r="I43" s="114">
        <v>984969.03260999999</v>
      </c>
      <c r="J43" s="114">
        <v>962214.94533000002</v>
      </c>
      <c r="K43" s="114">
        <v>940602.60286999994</v>
      </c>
      <c r="L43" s="114">
        <v>1066912.67787</v>
      </c>
      <c r="M43" s="114">
        <v>979382.72557000001</v>
      </c>
      <c r="N43" s="114">
        <v>1149240.5111100001</v>
      </c>
      <c r="O43" s="131">
        <v>11253369.69478</v>
      </c>
    </row>
    <row r="44" spans="1:15" ht="15" customHeight="1" x14ac:dyDescent="0.25">
      <c r="A44" s="109">
        <v>2026</v>
      </c>
      <c r="B44" s="112" t="s">
        <v>141</v>
      </c>
      <c r="C44" s="113">
        <v>1072805.19355</v>
      </c>
      <c r="D44" s="114">
        <v>1096774.89023</v>
      </c>
      <c r="E44" s="114">
        <v>1133683.4249199999</v>
      </c>
      <c r="F44" s="114">
        <v>1360297.6221700001</v>
      </c>
      <c r="G44" s="114">
        <v>1175635.1940599999</v>
      </c>
      <c r="H44" s="114">
        <v>1360930.7562800001</v>
      </c>
      <c r="I44" s="114">
        <v>1403801.3984099999</v>
      </c>
      <c r="J44" s="114">
        <v>1309027.0849299999</v>
      </c>
      <c r="K44" s="114">
        <v>1318516.52266</v>
      </c>
      <c r="L44" s="114">
        <v>1324090.3751399999</v>
      </c>
      <c r="M44" s="114"/>
      <c r="N44" s="114"/>
      <c r="O44" s="131">
        <v>12555562.46235</v>
      </c>
    </row>
    <row r="45" spans="1:15" ht="15" customHeight="1" x14ac:dyDescent="0.25">
      <c r="A45" s="111">
        <v>2025</v>
      </c>
      <c r="B45" s="112" t="s">
        <v>141</v>
      </c>
      <c r="C45" s="113">
        <v>1010378.18805</v>
      </c>
      <c r="D45" s="114">
        <v>1020096.07492</v>
      </c>
      <c r="E45" s="114">
        <v>1135102.4029600001</v>
      </c>
      <c r="F45" s="114">
        <v>1080114.7352199999</v>
      </c>
      <c r="G45" s="114">
        <v>1234346.99863</v>
      </c>
      <c r="H45" s="114">
        <v>967548.41740000003</v>
      </c>
      <c r="I45" s="114">
        <v>1186760.70609</v>
      </c>
      <c r="J45" s="114">
        <v>1098428.0326</v>
      </c>
      <c r="K45" s="114">
        <v>1130663.3617799999</v>
      </c>
      <c r="L45" s="114">
        <v>1219311.4793700001</v>
      </c>
      <c r="M45" s="114">
        <v>1048082.25936</v>
      </c>
      <c r="N45" s="114">
        <v>1107577.1993400001</v>
      </c>
      <c r="O45" s="131">
        <v>13238409.85572</v>
      </c>
    </row>
    <row r="46" spans="1:15" ht="15" customHeight="1" x14ac:dyDescent="0.25">
      <c r="A46" s="109">
        <v>2026</v>
      </c>
      <c r="B46" s="112" t="s">
        <v>142</v>
      </c>
      <c r="C46" s="113">
        <v>1079003.2109999999</v>
      </c>
      <c r="D46" s="114">
        <v>1174738.97092</v>
      </c>
      <c r="E46" s="114">
        <v>1528979.5354800001</v>
      </c>
      <c r="F46" s="114">
        <v>1419960.24076</v>
      </c>
      <c r="G46" s="114">
        <v>1418099.0339899999</v>
      </c>
      <c r="H46" s="114">
        <v>1738880.96288</v>
      </c>
      <c r="I46" s="114">
        <v>1371639.55913</v>
      </c>
      <c r="J46" s="114">
        <v>1520952.6289599999</v>
      </c>
      <c r="K46" s="114">
        <v>1476529.07207</v>
      </c>
      <c r="L46" s="114">
        <v>1352621.8566000001</v>
      </c>
      <c r="M46" s="114"/>
      <c r="N46" s="114"/>
      <c r="O46" s="131">
        <v>14081405.07179</v>
      </c>
    </row>
    <row r="47" spans="1:15" ht="15" customHeight="1" x14ac:dyDescent="0.25">
      <c r="A47" s="111">
        <v>2025</v>
      </c>
      <c r="B47" s="112" t="s">
        <v>142</v>
      </c>
      <c r="C47" s="113">
        <v>1245833.6785500001</v>
      </c>
      <c r="D47" s="114">
        <v>1233276.82064</v>
      </c>
      <c r="E47" s="114">
        <v>1539795.1805400001</v>
      </c>
      <c r="F47" s="114">
        <v>1300330.56874</v>
      </c>
      <c r="G47" s="114">
        <v>1496070.90475</v>
      </c>
      <c r="H47" s="114">
        <v>1430237.7448700001</v>
      </c>
      <c r="I47" s="114">
        <v>1351623.13726</v>
      </c>
      <c r="J47" s="114">
        <v>1364685.8837299999</v>
      </c>
      <c r="K47" s="114">
        <v>1478955.1970299999</v>
      </c>
      <c r="L47" s="114">
        <v>1286962.82278</v>
      </c>
      <c r="M47" s="114">
        <v>1313238.46903</v>
      </c>
      <c r="N47" s="114">
        <v>1491240.33928</v>
      </c>
      <c r="O47" s="131">
        <v>16532250.747199999</v>
      </c>
    </row>
    <row r="48" spans="1:15" ht="15" customHeight="1" x14ac:dyDescent="0.25">
      <c r="A48" s="109">
        <v>2026</v>
      </c>
      <c r="B48" s="112" t="s">
        <v>143</v>
      </c>
      <c r="C48" s="113">
        <v>316660.93492999999</v>
      </c>
      <c r="D48" s="114">
        <v>330840.40227999998</v>
      </c>
      <c r="E48" s="114">
        <v>375885.64009</v>
      </c>
      <c r="F48" s="114">
        <v>422433.75409</v>
      </c>
      <c r="G48" s="114">
        <v>359372.01011999999</v>
      </c>
      <c r="H48" s="114">
        <v>418362.38844000001</v>
      </c>
      <c r="I48" s="114">
        <v>422938.97381</v>
      </c>
      <c r="J48" s="114">
        <v>375240.26423999999</v>
      </c>
      <c r="K48" s="114">
        <v>375058.02095999999</v>
      </c>
      <c r="L48" s="114">
        <v>390090.81875999999</v>
      </c>
      <c r="M48" s="114"/>
      <c r="N48" s="114"/>
      <c r="O48" s="131">
        <v>3786883.2077199998</v>
      </c>
    </row>
    <row r="49" spans="1:15" ht="15" customHeight="1" x14ac:dyDescent="0.25">
      <c r="A49" s="111">
        <v>2025</v>
      </c>
      <c r="B49" s="112" t="s">
        <v>143</v>
      </c>
      <c r="C49" s="113">
        <v>317167.46931000001</v>
      </c>
      <c r="D49" s="114">
        <v>320191.06179000001</v>
      </c>
      <c r="E49" s="114">
        <v>375147.76507999998</v>
      </c>
      <c r="F49" s="114">
        <v>387268.29476000002</v>
      </c>
      <c r="G49" s="114">
        <v>413257.34639000002</v>
      </c>
      <c r="H49" s="114">
        <v>365425.93476999999</v>
      </c>
      <c r="I49" s="114">
        <v>427228.41396999999</v>
      </c>
      <c r="J49" s="114">
        <v>363877.64711000002</v>
      </c>
      <c r="K49" s="114">
        <v>381323.38640000002</v>
      </c>
      <c r="L49" s="114">
        <v>402911.5589</v>
      </c>
      <c r="M49" s="114">
        <v>359533.14249</v>
      </c>
      <c r="N49" s="114">
        <v>385065.55643</v>
      </c>
      <c r="O49" s="131">
        <v>4498397.5773999998</v>
      </c>
    </row>
    <row r="50" spans="1:15" ht="15" customHeight="1" x14ac:dyDescent="0.25">
      <c r="A50" s="109">
        <v>2026</v>
      </c>
      <c r="B50" s="112" t="s">
        <v>144</v>
      </c>
      <c r="C50" s="113">
        <v>483534.05553000001</v>
      </c>
      <c r="D50" s="114">
        <v>569602.73571000004</v>
      </c>
      <c r="E50" s="114">
        <v>361179.01319999999</v>
      </c>
      <c r="F50" s="114">
        <v>606000.68354</v>
      </c>
      <c r="G50" s="114">
        <v>443040.43479999999</v>
      </c>
      <c r="H50" s="114">
        <v>459473.75089000002</v>
      </c>
      <c r="I50" s="114">
        <v>801882.47973999998</v>
      </c>
      <c r="J50" s="114">
        <v>1635907.05641</v>
      </c>
      <c r="K50" s="114">
        <v>1511752.8943099999</v>
      </c>
      <c r="L50" s="114">
        <v>760800.45869</v>
      </c>
      <c r="M50" s="114"/>
      <c r="N50" s="114"/>
      <c r="O50" s="131">
        <v>7633173.5628199996</v>
      </c>
    </row>
    <row r="51" spans="1:15" ht="15" customHeight="1" x14ac:dyDescent="0.25">
      <c r="A51" s="111">
        <v>2025</v>
      </c>
      <c r="B51" s="112" t="s">
        <v>144</v>
      </c>
      <c r="C51" s="113">
        <v>1162372.3931700001</v>
      </c>
      <c r="D51" s="114">
        <v>877774.99656</v>
      </c>
      <c r="E51" s="114">
        <v>565444.90824000002</v>
      </c>
      <c r="F51" s="114">
        <v>503102.17442</v>
      </c>
      <c r="G51" s="114">
        <v>853218.94573000004</v>
      </c>
      <c r="H51" s="114">
        <v>379313.89912999998</v>
      </c>
      <c r="I51" s="114">
        <v>756173.57637999998</v>
      </c>
      <c r="J51" s="114">
        <v>596255.93999999994</v>
      </c>
      <c r="K51" s="114">
        <v>498420.43046</v>
      </c>
      <c r="L51" s="114">
        <v>568425.10135000001</v>
      </c>
      <c r="M51" s="114">
        <v>614831.46712000004</v>
      </c>
      <c r="N51" s="114">
        <v>553325.49401000002</v>
      </c>
      <c r="O51" s="131">
        <v>7928659.3265699996</v>
      </c>
    </row>
    <row r="52" spans="1:15" ht="15" customHeight="1" x14ac:dyDescent="0.25">
      <c r="A52" s="109">
        <v>2026</v>
      </c>
      <c r="B52" s="112" t="s">
        <v>145</v>
      </c>
      <c r="C52" s="113">
        <v>549277.72715000005</v>
      </c>
      <c r="D52" s="114">
        <v>552693.87869000004</v>
      </c>
      <c r="E52" s="114">
        <v>798572.05990999995</v>
      </c>
      <c r="F52" s="114">
        <v>962304.36912000005</v>
      </c>
      <c r="G52" s="114">
        <v>992053.48852999997</v>
      </c>
      <c r="H52" s="114">
        <v>802534.33455000003</v>
      </c>
      <c r="I52" s="114">
        <v>1112119.3086300001</v>
      </c>
      <c r="J52" s="114">
        <v>506344.23813999997</v>
      </c>
      <c r="K52" s="114">
        <v>634117.66859000002</v>
      </c>
      <c r="L52" s="114">
        <v>1140025.5587599999</v>
      </c>
      <c r="M52" s="114"/>
      <c r="N52" s="114"/>
      <c r="O52" s="131">
        <v>8050042.6320700003</v>
      </c>
    </row>
    <row r="53" spans="1:15" ht="15" customHeight="1" x14ac:dyDescent="0.25">
      <c r="A53" s="111">
        <v>2025</v>
      </c>
      <c r="B53" s="112" t="s">
        <v>145</v>
      </c>
      <c r="C53" s="113">
        <v>385075.39113</v>
      </c>
      <c r="D53" s="114">
        <v>435214.94345999998</v>
      </c>
      <c r="E53" s="114">
        <v>883919.51272999996</v>
      </c>
      <c r="F53" s="114">
        <v>538166.54835000006</v>
      </c>
      <c r="G53" s="114">
        <v>740970.17247999995</v>
      </c>
      <c r="H53" s="114">
        <v>606555.33307000005</v>
      </c>
      <c r="I53" s="114">
        <v>975496.89124999999</v>
      </c>
      <c r="J53" s="114">
        <v>833838.45190999995</v>
      </c>
      <c r="K53" s="114">
        <v>572800.85259000002</v>
      </c>
      <c r="L53" s="114">
        <v>707493.65618000005</v>
      </c>
      <c r="M53" s="114">
        <v>746154.93367000006</v>
      </c>
      <c r="N53" s="114">
        <v>2561194.33458</v>
      </c>
      <c r="O53" s="131">
        <v>9986881.0214000009</v>
      </c>
    </row>
    <row r="54" spans="1:15" ht="15" customHeight="1" x14ac:dyDescent="0.25">
      <c r="A54" s="109">
        <v>2026</v>
      </c>
      <c r="B54" s="112" t="s">
        <v>146</v>
      </c>
      <c r="C54" s="113">
        <v>534417.16494000005</v>
      </c>
      <c r="D54" s="114">
        <v>609917.37014999997</v>
      </c>
      <c r="E54" s="114">
        <v>580886.76636999997</v>
      </c>
      <c r="F54" s="114">
        <v>675805.62847999996</v>
      </c>
      <c r="G54" s="114">
        <v>550199.21002</v>
      </c>
      <c r="H54" s="114">
        <v>638212.76072000002</v>
      </c>
      <c r="I54" s="114">
        <v>696417.92859999998</v>
      </c>
      <c r="J54" s="114">
        <v>572420.49124</v>
      </c>
      <c r="K54" s="114">
        <v>629311.05322999996</v>
      </c>
      <c r="L54" s="114">
        <v>659274.19230999995</v>
      </c>
      <c r="M54" s="114"/>
      <c r="N54" s="114"/>
      <c r="O54" s="131">
        <v>6146862.5660600001</v>
      </c>
    </row>
    <row r="55" spans="1:15" ht="15" customHeight="1" x14ac:dyDescent="0.25">
      <c r="A55" s="111">
        <v>2025</v>
      </c>
      <c r="B55" s="112" t="s">
        <v>146</v>
      </c>
      <c r="C55" s="113">
        <v>588849.93016999995</v>
      </c>
      <c r="D55" s="114">
        <v>590510.17238</v>
      </c>
      <c r="E55" s="114">
        <v>637521.17429999996</v>
      </c>
      <c r="F55" s="114">
        <v>609011.31160000002</v>
      </c>
      <c r="G55" s="114">
        <v>656981.53186999995</v>
      </c>
      <c r="H55" s="114">
        <v>531511.53674000001</v>
      </c>
      <c r="I55" s="114">
        <v>656360.27792000002</v>
      </c>
      <c r="J55" s="114">
        <v>569188.22363999998</v>
      </c>
      <c r="K55" s="114">
        <v>605562.82284000004</v>
      </c>
      <c r="L55" s="114">
        <v>665832.62121000001</v>
      </c>
      <c r="M55" s="114">
        <v>612666.39133000001</v>
      </c>
      <c r="N55" s="114">
        <v>661571.82114000001</v>
      </c>
      <c r="O55" s="131">
        <v>7385567.8151399996</v>
      </c>
    </row>
    <row r="56" spans="1:15" ht="15" customHeight="1" x14ac:dyDescent="0.25">
      <c r="A56" s="109">
        <v>2026</v>
      </c>
      <c r="B56" s="128" t="s">
        <v>30</v>
      </c>
      <c r="C56" s="129">
        <f>C58</f>
        <v>518889.23355</v>
      </c>
      <c r="D56" s="130">
        <f t="shared" ref="D56:O56" si="2">D58</f>
        <v>473999.48024</v>
      </c>
      <c r="E56" s="130">
        <f t="shared" si="2"/>
        <v>571415.61643000005</v>
      </c>
      <c r="F56" s="130">
        <f t="shared" si="2"/>
        <v>675602.17553999997</v>
      </c>
      <c r="G56" s="130">
        <f t="shared" si="2"/>
        <v>501503.76386000001</v>
      </c>
      <c r="H56" s="130">
        <f t="shared" si="2"/>
        <v>692870.26870999997</v>
      </c>
      <c r="I56" s="130">
        <f t="shared" si="2"/>
        <v>644276.27971000003</v>
      </c>
      <c r="J56" s="130">
        <f t="shared" si="2"/>
        <v>649810.39477000001</v>
      </c>
      <c r="K56" s="130">
        <f t="shared" si="2"/>
        <v>682424.65001999994</v>
      </c>
      <c r="L56" s="130">
        <f t="shared" si="2"/>
        <v>688042.73155999999</v>
      </c>
      <c r="M56" s="130"/>
      <c r="N56" s="130"/>
      <c r="O56" s="131">
        <f t="shared" si="2"/>
        <v>6098834.5943900002</v>
      </c>
    </row>
    <row r="57" spans="1:15" ht="15" customHeight="1" x14ac:dyDescent="0.25">
      <c r="A57" s="111">
        <v>2025</v>
      </c>
      <c r="B57" s="128" t="s">
        <v>30</v>
      </c>
      <c r="C57" s="129">
        <f>C59</f>
        <v>456640.6508</v>
      </c>
      <c r="D57" s="130">
        <f t="shared" ref="D57:O57" si="3">D59</f>
        <v>417965.56385999999</v>
      </c>
      <c r="E57" s="130">
        <f t="shared" si="3"/>
        <v>492702.61076000001</v>
      </c>
      <c r="F57" s="130">
        <f t="shared" si="3"/>
        <v>474386.29479000001</v>
      </c>
      <c r="G57" s="130">
        <f t="shared" si="3"/>
        <v>531011.77844000002</v>
      </c>
      <c r="H57" s="130">
        <f t="shared" si="3"/>
        <v>490379.5393</v>
      </c>
      <c r="I57" s="130">
        <f t="shared" si="3"/>
        <v>571275.46848000004</v>
      </c>
      <c r="J57" s="130">
        <f t="shared" si="3"/>
        <v>522783.40360000002</v>
      </c>
      <c r="K57" s="130">
        <f t="shared" si="3"/>
        <v>549583.27093999996</v>
      </c>
      <c r="L57" s="130">
        <f t="shared" si="3"/>
        <v>583303.73604999995</v>
      </c>
      <c r="M57" s="130">
        <f t="shared" si="3"/>
        <v>531833.66960999998</v>
      </c>
      <c r="N57" s="130">
        <f t="shared" si="3"/>
        <v>588490.74728999997</v>
      </c>
      <c r="O57" s="131">
        <f t="shared" si="3"/>
        <v>6210356.7339199996</v>
      </c>
    </row>
    <row r="58" spans="1:15" ht="15" customHeight="1" x14ac:dyDescent="0.25">
      <c r="A58" s="109">
        <v>2026</v>
      </c>
      <c r="B58" s="112" t="s">
        <v>147</v>
      </c>
      <c r="C58" s="113">
        <v>518889.23355</v>
      </c>
      <c r="D58" s="114">
        <v>473999.48024</v>
      </c>
      <c r="E58" s="114">
        <v>571415.61643000005</v>
      </c>
      <c r="F58" s="114">
        <v>675602.17553999997</v>
      </c>
      <c r="G58" s="114">
        <v>501503.76386000001</v>
      </c>
      <c r="H58" s="114">
        <v>692870.26870999997</v>
      </c>
      <c r="I58" s="114">
        <v>644276.27971000003</v>
      </c>
      <c r="J58" s="114">
        <v>649810.39477000001</v>
      </c>
      <c r="K58" s="114">
        <v>682424.65001999994</v>
      </c>
      <c r="L58" s="114">
        <v>688042.73155999999</v>
      </c>
      <c r="M58" s="114"/>
      <c r="N58" s="114"/>
      <c r="O58" s="131">
        <v>6098834.5943900002</v>
      </c>
    </row>
    <row r="59" spans="1:15" ht="15" customHeight="1" x14ac:dyDescent="0.25">
      <c r="A59" s="111">
        <v>2025</v>
      </c>
      <c r="B59" s="115" t="s">
        <v>147</v>
      </c>
      <c r="C59" s="116">
        <v>456640.6508</v>
      </c>
      <c r="D59" s="117">
        <v>417965.56385999999</v>
      </c>
      <c r="E59" s="117">
        <v>492702.61076000001</v>
      </c>
      <c r="F59" s="117">
        <v>474386.29479000001</v>
      </c>
      <c r="G59" s="117">
        <v>531011.77844000002</v>
      </c>
      <c r="H59" s="117">
        <v>490379.5393</v>
      </c>
      <c r="I59" s="117">
        <v>571275.46848000004</v>
      </c>
      <c r="J59" s="117">
        <v>522783.40360000002</v>
      </c>
      <c r="K59" s="117">
        <v>549583.27093999996</v>
      </c>
      <c r="L59" s="117">
        <v>583303.73604999995</v>
      </c>
      <c r="M59" s="117">
        <v>531833.66960999998</v>
      </c>
      <c r="N59" s="117">
        <v>588490.74728999997</v>
      </c>
      <c r="O59" s="132">
        <v>6210356.7339199996</v>
      </c>
    </row>
    <row r="60" spans="1:15" ht="15" customHeight="1" x14ac:dyDescent="0.25">
      <c r="A60" s="109">
        <v>2002</v>
      </c>
      <c r="B60" s="133" t="s">
        <v>36</v>
      </c>
      <c r="C60" s="134">
        <v>2607319.6609999998</v>
      </c>
      <c r="D60" s="134">
        <v>2383772.9539999999</v>
      </c>
      <c r="E60" s="134">
        <v>2918943.5210000002</v>
      </c>
      <c r="F60" s="134">
        <v>2742857.9219999998</v>
      </c>
      <c r="G60" s="134">
        <v>3000325.2429999998</v>
      </c>
      <c r="H60" s="134">
        <v>2770693.8810000001</v>
      </c>
      <c r="I60" s="134">
        <v>3103851.8620000002</v>
      </c>
      <c r="J60" s="134">
        <v>2975888.9739999999</v>
      </c>
      <c r="K60" s="134">
        <v>3218206.861</v>
      </c>
      <c r="L60" s="134">
        <v>3501128.02</v>
      </c>
      <c r="M60" s="134">
        <v>3593604.8960000002</v>
      </c>
      <c r="N60" s="134">
        <v>3242495.2340000002</v>
      </c>
      <c r="O60" s="135">
        <f>SUM(C60:N60)</f>
        <v>36059089.028999999</v>
      </c>
    </row>
    <row r="61" spans="1:15" ht="15" customHeight="1" x14ac:dyDescent="0.25">
      <c r="A61" s="109">
        <v>2003</v>
      </c>
      <c r="B61" s="133" t="s">
        <v>36</v>
      </c>
      <c r="C61" s="134">
        <v>3533705.5819999999</v>
      </c>
      <c r="D61" s="134">
        <v>2923460.39</v>
      </c>
      <c r="E61" s="134">
        <v>3908255.9909999999</v>
      </c>
      <c r="F61" s="134">
        <v>3662183.449</v>
      </c>
      <c r="G61" s="134">
        <v>3860471.3</v>
      </c>
      <c r="H61" s="134">
        <v>3796113.5219999999</v>
      </c>
      <c r="I61" s="134">
        <v>4236114.2640000004</v>
      </c>
      <c r="J61" s="134">
        <v>3828726.17</v>
      </c>
      <c r="K61" s="134">
        <v>4114677.523</v>
      </c>
      <c r="L61" s="134">
        <v>4824388.2589999996</v>
      </c>
      <c r="M61" s="134">
        <v>3969697.4580000001</v>
      </c>
      <c r="N61" s="134">
        <v>4595042.3940000003</v>
      </c>
      <c r="O61" s="135">
        <f t="shared" ref="O61:O79" si="4">SUM(C61:N61)</f>
        <v>47252836.302000001</v>
      </c>
    </row>
    <row r="62" spans="1:15" ht="15" customHeight="1" x14ac:dyDescent="0.25">
      <c r="A62" s="109">
        <v>2004</v>
      </c>
      <c r="B62" s="133" t="s">
        <v>36</v>
      </c>
      <c r="C62" s="134">
        <v>4619660.84</v>
      </c>
      <c r="D62" s="134">
        <v>3664503.0430000001</v>
      </c>
      <c r="E62" s="134">
        <v>5218042.1770000001</v>
      </c>
      <c r="F62" s="134">
        <v>5072462.9939999999</v>
      </c>
      <c r="G62" s="134">
        <v>5170061.6050000004</v>
      </c>
      <c r="H62" s="134">
        <v>5284383.2860000003</v>
      </c>
      <c r="I62" s="134">
        <v>5632138.7980000004</v>
      </c>
      <c r="J62" s="134">
        <v>4707491.284</v>
      </c>
      <c r="K62" s="134">
        <v>5656283.5209999997</v>
      </c>
      <c r="L62" s="134">
        <v>5867342.1210000003</v>
      </c>
      <c r="M62" s="134">
        <v>5733908.9759999998</v>
      </c>
      <c r="N62" s="134">
        <v>6540874.1749999998</v>
      </c>
      <c r="O62" s="135">
        <f t="shared" si="4"/>
        <v>63167152.819999993</v>
      </c>
    </row>
    <row r="63" spans="1:15" ht="15" customHeight="1" x14ac:dyDescent="0.25">
      <c r="A63" s="109">
        <v>2005</v>
      </c>
      <c r="B63" s="133" t="s">
        <v>36</v>
      </c>
      <c r="C63" s="134">
        <v>4997279.7240000004</v>
      </c>
      <c r="D63" s="134">
        <v>5651741.2520000003</v>
      </c>
      <c r="E63" s="134">
        <v>6591859.2180000003</v>
      </c>
      <c r="F63" s="134">
        <v>6128131.8779999996</v>
      </c>
      <c r="G63" s="134">
        <v>5977226.2170000002</v>
      </c>
      <c r="H63" s="134">
        <v>6038534.3669999996</v>
      </c>
      <c r="I63" s="134">
        <v>5763466.3530000001</v>
      </c>
      <c r="J63" s="134">
        <v>5552867.2120000003</v>
      </c>
      <c r="K63" s="134">
        <v>6814268.9409999996</v>
      </c>
      <c r="L63" s="134">
        <v>6772178.5690000001</v>
      </c>
      <c r="M63" s="134">
        <v>5942575.7819999997</v>
      </c>
      <c r="N63" s="134">
        <v>7246278.6299999999</v>
      </c>
      <c r="O63" s="135">
        <f t="shared" si="4"/>
        <v>73476408.142999992</v>
      </c>
    </row>
    <row r="64" spans="1:15" ht="15" customHeight="1" x14ac:dyDescent="0.25">
      <c r="A64" s="109">
        <v>2006</v>
      </c>
      <c r="B64" s="133" t="s">
        <v>36</v>
      </c>
      <c r="C64" s="134">
        <v>5133048.8810000001</v>
      </c>
      <c r="D64" s="134">
        <v>6058251.2790000001</v>
      </c>
      <c r="E64" s="134">
        <v>7411101.659</v>
      </c>
      <c r="F64" s="134">
        <v>6456090.2609999999</v>
      </c>
      <c r="G64" s="134">
        <v>7041543.2470000004</v>
      </c>
      <c r="H64" s="134">
        <v>7815434.6220000004</v>
      </c>
      <c r="I64" s="134">
        <v>7067411.4790000003</v>
      </c>
      <c r="J64" s="134">
        <v>6811202.4100000001</v>
      </c>
      <c r="K64" s="134">
        <v>7606551.0949999997</v>
      </c>
      <c r="L64" s="134">
        <v>6888812.5489999996</v>
      </c>
      <c r="M64" s="134">
        <v>8641474.5559999999</v>
      </c>
      <c r="N64" s="134">
        <v>8603753.4800000004</v>
      </c>
      <c r="O64" s="135">
        <f t="shared" si="4"/>
        <v>85534675.517999992</v>
      </c>
    </row>
    <row r="65" spans="1:15" ht="15" customHeight="1" x14ac:dyDescent="0.25">
      <c r="A65" s="109">
        <v>2007</v>
      </c>
      <c r="B65" s="133" t="s">
        <v>36</v>
      </c>
      <c r="C65" s="134">
        <v>6564559.7929999996</v>
      </c>
      <c r="D65" s="134">
        <v>7656951.608</v>
      </c>
      <c r="E65" s="134">
        <v>8957851.6209999993</v>
      </c>
      <c r="F65" s="134">
        <v>8313312.0049999999</v>
      </c>
      <c r="G65" s="134">
        <v>9147620.0419999994</v>
      </c>
      <c r="H65" s="134">
        <v>8980247.4370000008</v>
      </c>
      <c r="I65" s="134">
        <v>8937741.591</v>
      </c>
      <c r="J65" s="134">
        <v>8736689.0920000002</v>
      </c>
      <c r="K65" s="134">
        <v>9038743.8959999997</v>
      </c>
      <c r="L65" s="134">
        <v>9895216.6219999995</v>
      </c>
      <c r="M65" s="134">
        <v>11318798.220000001</v>
      </c>
      <c r="N65" s="134">
        <v>9724017.977</v>
      </c>
      <c r="O65" s="135">
        <f t="shared" si="4"/>
        <v>107271749.90399998</v>
      </c>
    </row>
    <row r="66" spans="1:15" ht="15" customHeight="1" x14ac:dyDescent="0.25">
      <c r="A66" s="109">
        <v>2008</v>
      </c>
      <c r="B66" s="133" t="s">
        <v>36</v>
      </c>
      <c r="C66" s="134">
        <v>10632207.040999999</v>
      </c>
      <c r="D66" s="134">
        <v>11077899.119999999</v>
      </c>
      <c r="E66" s="134">
        <v>11428587.233999999</v>
      </c>
      <c r="F66" s="134">
        <v>11363963.503</v>
      </c>
      <c r="G66" s="134">
        <v>12477968.699999999</v>
      </c>
      <c r="H66" s="134">
        <v>11770634.384</v>
      </c>
      <c r="I66" s="134">
        <v>12595426.863</v>
      </c>
      <c r="J66" s="134">
        <v>11046830.085999999</v>
      </c>
      <c r="K66" s="134">
        <v>12793148.034</v>
      </c>
      <c r="L66" s="134">
        <v>9722708.7899999991</v>
      </c>
      <c r="M66" s="134">
        <v>9395872.8969999999</v>
      </c>
      <c r="N66" s="134">
        <v>7721948.9740000004</v>
      </c>
      <c r="O66" s="135">
        <f t="shared" si="4"/>
        <v>132027195.626</v>
      </c>
    </row>
    <row r="67" spans="1:15" ht="15" customHeight="1" x14ac:dyDescent="0.25">
      <c r="A67" s="109">
        <v>2009</v>
      </c>
      <c r="B67" s="133" t="s">
        <v>36</v>
      </c>
      <c r="C67" s="134">
        <v>7884493.5240000002</v>
      </c>
      <c r="D67" s="134">
        <v>8435115.8340000007</v>
      </c>
      <c r="E67" s="134">
        <v>8155485.0810000002</v>
      </c>
      <c r="F67" s="134">
        <v>7561696.2829999998</v>
      </c>
      <c r="G67" s="134">
        <v>7346407.5279999999</v>
      </c>
      <c r="H67" s="134">
        <v>8329692.7829999998</v>
      </c>
      <c r="I67" s="134">
        <v>9055733.6710000001</v>
      </c>
      <c r="J67" s="134">
        <v>7839908.8420000002</v>
      </c>
      <c r="K67" s="134">
        <v>8480708.3870000001</v>
      </c>
      <c r="L67" s="134">
        <v>10095768.029999999</v>
      </c>
      <c r="M67" s="134">
        <v>8903010.773</v>
      </c>
      <c r="N67" s="134">
        <v>10054591.867000001</v>
      </c>
      <c r="O67" s="135">
        <f t="shared" si="4"/>
        <v>102142612.603</v>
      </c>
    </row>
    <row r="68" spans="1:15" ht="15" customHeight="1" x14ac:dyDescent="0.25">
      <c r="A68" s="109">
        <v>2010</v>
      </c>
      <c r="B68" s="133" t="s">
        <v>36</v>
      </c>
      <c r="C68" s="134">
        <v>7828748.0580000002</v>
      </c>
      <c r="D68" s="134">
        <v>8263237.8140000002</v>
      </c>
      <c r="E68" s="134">
        <v>9886488.1710000001</v>
      </c>
      <c r="F68" s="134">
        <v>9396006.6539999992</v>
      </c>
      <c r="G68" s="134">
        <v>9799958.1170000006</v>
      </c>
      <c r="H68" s="134">
        <v>9542907.6439999994</v>
      </c>
      <c r="I68" s="134">
        <v>9564682.5449999999</v>
      </c>
      <c r="J68" s="134">
        <v>8523451.9729999993</v>
      </c>
      <c r="K68" s="134">
        <v>8909230.5209999997</v>
      </c>
      <c r="L68" s="134">
        <v>10963586.27</v>
      </c>
      <c r="M68" s="134">
        <v>9382369.7180000003</v>
      </c>
      <c r="N68" s="134">
        <v>11822551.698999999</v>
      </c>
      <c r="O68" s="135">
        <f t="shared" si="4"/>
        <v>113883219.18399999</v>
      </c>
    </row>
    <row r="69" spans="1:15" ht="15" customHeight="1" x14ac:dyDescent="0.25">
      <c r="A69" s="109">
        <v>2011</v>
      </c>
      <c r="B69" s="133" t="s">
        <v>36</v>
      </c>
      <c r="C69" s="134">
        <v>9551084.6390000004</v>
      </c>
      <c r="D69" s="134">
        <v>10059126.307</v>
      </c>
      <c r="E69" s="134">
        <v>11811085.16</v>
      </c>
      <c r="F69" s="134">
        <v>11873269.447000001</v>
      </c>
      <c r="G69" s="134">
        <v>10943364.372</v>
      </c>
      <c r="H69" s="134">
        <v>11349953.558</v>
      </c>
      <c r="I69" s="134">
        <v>11860004.271</v>
      </c>
      <c r="J69" s="134">
        <v>11245124.657</v>
      </c>
      <c r="K69" s="134">
        <v>10750626.098999999</v>
      </c>
      <c r="L69" s="134">
        <v>11907219.297</v>
      </c>
      <c r="M69" s="134">
        <v>11078524.743000001</v>
      </c>
      <c r="N69" s="134">
        <v>12477486.279999999</v>
      </c>
      <c r="O69" s="135">
        <f t="shared" si="4"/>
        <v>134906868.83000001</v>
      </c>
    </row>
    <row r="70" spans="1:15" ht="15" customHeight="1" x14ac:dyDescent="0.25">
      <c r="A70" s="109">
        <v>2012</v>
      </c>
      <c r="B70" s="133" t="s">
        <v>36</v>
      </c>
      <c r="C70" s="134">
        <v>10348187.165999999</v>
      </c>
      <c r="D70" s="134">
        <v>11748000.124</v>
      </c>
      <c r="E70" s="134">
        <v>13208572.977</v>
      </c>
      <c r="F70" s="134">
        <v>12630226.718</v>
      </c>
      <c r="G70" s="134">
        <v>13131530.960999999</v>
      </c>
      <c r="H70" s="134">
        <v>13231198.687999999</v>
      </c>
      <c r="I70" s="134">
        <v>12830675.307</v>
      </c>
      <c r="J70" s="134">
        <v>12831394.572000001</v>
      </c>
      <c r="K70" s="134">
        <v>12952651.721999999</v>
      </c>
      <c r="L70" s="134">
        <v>13190769.654999999</v>
      </c>
      <c r="M70" s="134">
        <v>13753052.493000001</v>
      </c>
      <c r="N70" s="134">
        <v>12605476.173</v>
      </c>
      <c r="O70" s="135">
        <f t="shared" si="4"/>
        <v>152461736.55599999</v>
      </c>
    </row>
    <row r="71" spans="1:15" ht="15" customHeight="1" x14ac:dyDescent="0.25">
      <c r="A71" s="109">
        <v>2013</v>
      </c>
      <c r="B71" s="133" t="s">
        <v>36</v>
      </c>
      <c r="C71" s="134">
        <v>11481521.079</v>
      </c>
      <c r="D71" s="134">
        <v>12385690.909</v>
      </c>
      <c r="E71" s="134">
        <v>13122058.141000001</v>
      </c>
      <c r="F71" s="134">
        <v>12468202.903000001</v>
      </c>
      <c r="G71" s="134">
        <v>13277209.017000001</v>
      </c>
      <c r="H71" s="134">
        <v>12399973.961999999</v>
      </c>
      <c r="I71" s="134">
        <v>13059519.685000001</v>
      </c>
      <c r="J71" s="134">
        <v>11118300.903000001</v>
      </c>
      <c r="K71" s="134">
        <v>13060371.039000001</v>
      </c>
      <c r="L71" s="134">
        <v>12053704.638</v>
      </c>
      <c r="M71" s="134">
        <v>14201227.351</v>
      </c>
      <c r="N71" s="134">
        <v>13174857.460000001</v>
      </c>
      <c r="O71" s="135">
        <f t="shared" si="4"/>
        <v>151802637.08700001</v>
      </c>
    </row>
    <row r="72" spans="1:15" ht="15" customHeight="1" x14ac:dyDescent="0.25">
      <c r="A72" s="109">
        <v>2014</v>
      </c>
      <c r="B72" s="133" t="s">
        <v>36</v>
      </c>
      <c r="C72" s="134">
        <v>12399761.948000001</v>
      </c>
      <c r="D72" s="134">
        <v>13053292.493000001</v>
      </c>
      <c r="E72" s="134">
        <v>14680110.779999999</v>
      </c>
      <c r="F72" s="134">
        <v>13371185.664000001</v>
      </c>
      <c r="G72" s="134">
        <v>13681906.159</v>
      </c>
      <c r="H72" s="134">
        <v>12880924.245999999</v>
      </c>
      <c r="I72" s="134">
        <v>13344776.958000001</v>
      </c>
      <c r="J72" s="134">
        <v>11386828.925000001</v>
      </c>
      <c r="K72" s="134">
        <v>13583120.905999999</v>
      </c>
      <c r="L72" s="134">
        <v>12891630.102</v>
      </c>
      <c r="M72" s="134">
        <v>13067348.107000001</v>
      </c>
      <c r="N72" s="134">
        <v>13269271.402000001</v>
      </c>
      <c r="O72" s="135">
        <f t="shared" si="4"/>
        <v>157610157.69</v>
      </c>
    </row>
    <row r="73" spans="1:15" ht="15" customHeight="1" x14ac:dyDescent="0.25">
      <c r="A73" s="109">
        <v>2015</v>
      </c>
      <c r="B73" s="133" t="s">
        <v>36</v>
      </c>
      <c r="C73" s="134">
        <v>12301766.75</v>
      </c>
      <c r="D73" s="134">
        <v>12231860.140000001</v>
      </c>
      <c r="E73" s="134">
        <v>12519910.437999999</v>
      </c>
      <c r="F73" s="134">
        <v>13349346.866</v>
      </c>
      <c r="G73" s="134">
        <v>11080385.127</v>
      </c>
      <c r="H73" s="134">
        <v>11949647.085999999</v>
      </c>
      <c r="I73" s="134">
        <v>11129358.973999999</v>
      </c>
      <c r="J73" s="134">
        <v>11022045.344000001</v>
      </c>
      <c r="K73" s="134">
        <v>11581703.842</v>
      </c>
      <c r="L73" s="134">
        <v>13240039.088</v>
      </c>
      <c r="M73" s="134">
        <v>11681989.013</v>
      </c>
      <c r="N73" s="134">
        <v>11750818.76</v>
      </c>
      <c r="O73" s="135">
        <f t="shared" si="4"/>
        <v>143838871.428</v>
      </c>
    </row>
    <row r="74" spans="1:15" ht="15" customHeight="1" x14ac:dyDescent="0.25">
      <c r="A74" s="109">
        <v>2016</v>
      </c>
      <c r="B74" s="133" t="s">
        <v>36</v>
      </c>
      <c r="C74" s="134">
        <v>9546115.4000000004</v>
      </c>
      <c r="D74" s="134">
        <v>12366388.057</v>
      </c>
      <c r="E74" s="134">
        <v>12757672.093</v>
      </c>
      <c r="F74" s="134">
        <v>11950497.685000001</v>
      </c>
      <c r="G74" s="134">
        <v>12098611.067</v>
      </c>
      <c r="H74" s="134">
        <v>12864154.060000001</v>
      </c>
      <c r="I74" s="134">
        <v>9850124.8719999995</v>
      </c>
      <c r="J74" s="134">
        <v>11830762.82</v>
      </c>
      <c r="K74" s="134">
        <v>10901638.452</v>
      </c>
      <c r="L74" s="134">
        <v>12796159.91</v>
      </c>
      <c r="M74" s="134">
        <v>12786936.247</v>
      </c>
      <c r="N74" s="134">
        <v>12780523.145</v>
      </c>
      <c r="O74" s="135">
        <f t="shared" si="4"/>
        <v>142529583.80799997</v>
      </c>
    </row>
    <row r="75" spans="1:15" ht="15" customHeight="1" x14ac:dyDescent="0.25">
      <c r="A75" s="109">
        <v>2017</v>
      </c>
      <c r="B75" s="133" t="s">
        <v>36</v>
      </c>
      <c r="C75" s="134">
        <v>11247585.677000133</v>
      </c>
      <c r="D75" s="134">
        <v>12089908.933999483</v>
      </c>
      <c r="E75" s="134">
        <v>14470814.05899963</v>
      </c>
      <c r="F75" s="134">
        <v>12859938.790999187</v>
      </c>
      <c r="G75" s="134">
        <v>13582079.73099998</v>
      </c>
      <c r="H75" s="134">
        <v>13125306.943999315</v>
      </c>
      <c r="I75" s="134">
        <v>12612074.05599888</v>
      </c>
      <c r="J75" s="134">
        <v>13248462.990000026</v>
      </c>
      <c r="K75" s="134">
        <v>11810080.804999635</v>
      </c>
      <c r="L75" s="134">
        <v>13912699.49399944</v>
      </c>
      <c r="M75" s="134">
        <v>14188323.115998682</v>
      </c>
      <c r="N75" s="134">
        <v>13845665.816998869</v>
      </c>
      <c r="O75" s="135">
        <f t="shared" si="4"/>
        <v>156992940.41399324</v>
      </c>
    </row>
    <row r="76" spans="1:15" ht="15" customHeight="1" x14ac:dyDescent="0.25">
      <c r="A76" s="109">
        <v>2018</v>
      </c>
      <c r="B76" s="133" t="s">
        <v>36</v>
      </c>
      <c r="C76" s="134">
        <v>13080096.762</v>
      </c>
      <c r="D76" s="134">
        <v>13827132.654999999</v>
      </c>
      <c r="E76" s="134">
        <v>16338253.918</v>
      </c>
      <c r="F76" s="134">
        <v>14530822.873</v>
      </c>
      <c r="G76" s="134">
        <v>15166648.044</v>
      </c>
      <c r="H76" s="134">
        <v>13657091.159</v>
      </c>
      <c r="I76" s="134">
        <v>14771360.698000001</v>
      </c>
      <c r="J76" s="134">
        <v>12926754.198999999</v>
      </c>
      <c r="K76" s="134">
        <v>15247368.846000001</v>
      </c>
      <c r="L76" s="134">
        <v>16590652.49</v>
      </c>
      <c r="M76" s="134">
        <v>16386878.392999999</v>
      </c>
      <c r="N76" s="134">
        <v>14645696.251</v>
      </c>
      <c r="O76" s="135">
        <f t="shared" si="4"/>
        <v>177168756.28799999</v>
      </c>
    </row>
    <row r="77" spans="1:15" ht="15" customHeight="1" x14ac:dyDescent="0.25">
      <c r="A77" s="109">
        <v>2019</v>
      </c>
      <c r="B77" s="133" t="s">
        <v>36</v>
      </c>
      <c r="C77" s="134">
        <v>13874826.012</v>
      </c>
      <c r="D77" s="134">
        <v>14323043.041999999</v>
      </c>
      <c r="E77" s="134">
        <v>16335862.397</v>
      </c>
      <c r="F77" s="134">
        <v>15340619.824999999</v>
      </c>
      <c r="G77" s="134">
        <v>16855105.096999999</v>
      </c>
      <c r="H77" s="134">
        <v>11634653.880999999</v>
      </c>
      <c r="I77" s="134">
        <v>15932004.723999999</v>
      </c>
      <c r="J77" s="134">
        <v>13222876.222999999</v>
      </c>
      <c r="K77" s="134">
        <v>15273579.960999999</v>
      </c>
      <c r="L77" s="134">
        <v>16410781.68</v>
      </c>
      <c r="M77" s="134">
        <v>16242650.391000001</v>
      </c>
      <c r="N77" s="134">
        <v>15386718.469000001</v>
      </c>
      <c r="O77" s="135">
        <f t="shared" si="4"/>
        <v>180832721.70199999</v>
      </c>
    </row>
    <row r="78" spans="1:15" ht="15" customHeight="1" x14ac:dyDescent="0.25">
      <c r="A78" s="109">
        <v>2020</v>
      </c>
      <c r="B78" s="133" t="s">
        <v>36</v>
      </c>
      <c r="C78" s="134">
        <v>14701346.982000001</v>
      </c>
      <c r="D78" s="134">
        <v>14608289.785</v>
      </c>
      <c r="E78" s="134">
        <v>13353075.963</v>
      </c>
      <c r="F78" s="134">
        <v>8978290.7589999996</v>
      </c>
      <c r="G78" s="134">
        <v>9957512.1809999999</v>
      </c>
      <c r="H78" s="134">
        <v>13460251.822000001</v>
      </c>
      <c r="I78" s="134">
        <v>14890653.468</v>
      </c>
      <c r="J78" s="134">
        <v>12456453.472999999</v>
      </c>
      <c r="K78" s="134">
        <v>15990797.705</v>
      </c>
      <c r="L78" s="134">
        <v>17315266.203000002</v>
      </c>
      <c r="M78" s="134">
        <v>16088682.231000001</v>
      </c>
      <c r="N78" s="134">
        <v>17837134.738000002</v>
      </c>
      <c r="O78" s="135">
        <f t="shared" si="4"/>
        <v>169637755.31000003</v>
      </c>
    </row>
    <row r="79" spans="1:15" ht="15" customHeight="1" x14ac:dyDescent="0.25">
      <c r="A79" s="109">
        <v>2021</v>
      </c>
      <c r="B79" s="133" t="s">
        <v>36</v>
      </c>
      <c r="C79" s="134">
        <v>15306487.643915899</v>
      </c>
      <c r="D79" s="134">
        <v>15777151.373676499</v>
      </c>
      <c r="E79" s="134">
        <v>18125533.345878098</v>
      </c>
      <c r="F79" s="134">
        <v>18106582.520971801</v>
      </c>
      <c r="G79" s="134">
        <v>18587253.5966384</v>
      </c>
      <c r="H79" s="134">
        <v>19036800.670268498</v>
      </c>
      <c r="I79" s="134">
        <v>19020902.292177301</v>
      </c>
      <c r="J79" s="134">
        <v>18681996.8976386</v>
      </c>
      <c r="K79" s="134">
        <v>19984264.497713201</v>
      </c>
      <c r="L79" s="134">
        <v>21100833.1277362</v>
      </c>
      <c r="M79" s="134">
        <v>20749365.9948617</v>
      </c>
      <c r="N79" s="134">
        <v>21316881.481321499</v>
      </c>
      <c r="O79" s="135">
        <f t="shared" si="4"/>
        <v>225794053.44279772</v>
      </c>
    </row>
    <row r="80" spans="1:15" ht="15" customHeight="1" x14ac:dyDescent="0.25">
      <c r="A80" s="109">
        <v>2022</v>
      </c>
      <c r="B80" s="133" t="s">
        <v>36</v>
      </c>
      <c r="C80" s="134">
        <v>17553745.067000002</v>
      </c>
      <c r="D80" s="134">
        <v>19904331.120000001</v>
      </c>
      <c r="E80" s="134">
        <v>22609642.478</v>
      </c>
      <c r="F80" s="134">
        <v>23330991.125</v>
      </c>
      <c r="G80" s="134">
        <v>18931811.633000001</v>
      </c>
      <c r="H80" s="134">
        <v>23359482.375999998</v>
      </c>
      <c r="I80" s="134">
        <v>18536547.530999999</v>
      </c>
      <c r="J80" s="134">
        <v>21275849.662</v>
      </c>
      <c r="K80" s="134">
        <v>22596774.302000001</v>
      </c>
      <c r="L80" s="134">
        <v>21300785.131999999</v>
      </c>
      <c r="M80" s="134">
        <v>21871038.612</v>
      </c>
      <c r="N80" s="134">
        <v>22898748.625</v>
      </c>
      <c r="O80" s="135">
        <f t="shared" ref="O80" si="5">SUM(C80:N80)</f>
        <v>254169747.66300002</v>
      </c>
    </row>
    <row r="81" spans="1:15" ht="15" customHeight="1" x14ac:dyDescent="0.25">
      <c r="A81" s="109">
        <v>2023</v>
      </c>
      <c r="B81" s="133" t="s">
        <v>36</v>
      </c>
      <c r="C81" s="134">
        <v>19331709</v>
      </c>
      <c r="D81" s="134">
        <v>18565678</v>
      </c>
      <c r="E81" s="134">
        <v>23562970</v>
      </c>
      <c r="F81" s="134">
        <v>19250045</v>
      </c>
      <c r="G81" s="134">
        <v>21633012</v>
      </c>
      <c r="H81" s="134">
        <v>20773219</v>
      </c>
      <c r="I81" s="134">
        <v>19779817</v>
      </c>
      <c r="J81" s="134">
        <v>21556273</v>
      </c>
      <c r="K81" s="134">
        <v>22411386</v>
      </c>
      <c r="L81" s="134">
        <v>22804541</v>
      </c>
      <c r="M81" s="134">
        <v>23000730</v>
      </c>
      <c r="N81" s="134">
        <v>22958051</v>
      </c>
      <c r="O81" s="135">
        <f t="shared" ref="O81" si="6">SUM(C81:N81)</f>
        <v>255627431</v>
      </c>
    </row>
    <row r="82" spans="1:15" ht="15" customHeight="1" x14ac:dyDescent="0.25">
      <c r="A82" s="109">
        <v>2024</v>
      </c>
      <c r="B82" s="133" t="s">
        <v>36</v>
      </c>
      <c r="C82" s="134">
        <v>20000625</v>
      </c>
      <c r="D82" s="134">
        <v>21091519</v>
      </c>
      <c r="E82" s="134">
        <v>22648722</v>
      </c>
      <c r="F82" s="134">
        <v>19292521</v>
      </c>
      <c r="G82" s="134">
        <v>24180070</v>
      </c>
      <c r="H82" s="134">
        <v>19015329</v>
      </c>
      <c r="I82" s="134">
        <v>22475505</v>
      </c>
      <c r="J82" s="134">
        <v>22000689</v>
      </c>
      <c r="K82" s="134">
        <v>21956026</v>
      </c>
      <c r="L82" s="134">
        <v>23473313</v>
      </c>
      <c r="M82" s="134">
        <v>22236792</v>
      </c>
      <c r="N82" s="134">
        <v>23407021</v>
      </c>
      <c r="O82" s="135">
        <f t="shared" ref="O82:O83" si="7">SUM(C82:N82)</f>
        <v>261778132</v>
      </c>
    </row>
    <row r="83" spans="1:15" ht="15" customHeight="1" x14ac:dyDescent="0.25">
      <c r="A83" s="109">
        <v>2025</v>
      </c>
      <c r="B83" s="133" t="s">
        <v>36</v>
      </c>
      <c r="C83" s="134">
        <v>21160019.379999999</v>
      </c>
      <c r="D83" s="134">
        <v>20727903.120000001</v>
      </c>
      <c r="E83" s="134">
        <v>23405171.217999998</v>
      </c>
      <c r="F83" s="134">
        <v>20779136.831</v>
      </c>
      <c r="G83" s="134">
        <v>24815506.616</v>
      </c>
      <c r="H83" s="134">
        <v>20467852.903000001</v>
      </c>
      <c r="I83" s="134">
        <v>24909273.953000002</v>
      </c>
      <c r="J83" s="134">
        <v>21701089.581</v>
      </c>
      <c r="K83" s="134">
        <v>22513547.826000001</v>
      </c>
      <c r="L83" s="134">
        <v>23949500.636999998</v>
      </c>
      <c r="M83" s="134">
        <v>22506333.344000001</v>
      </c>
      <c r="N83" s="134">
        <v>26298394.438000001</v>
      </c>
      <c r="O83" s="135">
        <f t="shared" si="7"/>
        <v>273233729.847</v>
      </c>
    </row>
    <row r="84" spans="1:15" ht="15" customHeight="1" x14ac:dyDescent="0.25">
      <c r="A84" s="136">
        <v>2026</v>
      </c>
      <c r="B84" s="133" t="s">
        <v>36</v>
      </c>
      <c r="C84" s="134">
        <v>20330300.329</v>
      </c>
      <c r="D84" s="134">
        <v>21020440.506999999</v>
      </c>
      <c r="E84" s="134">
        <v>21912412.909000002</v>
      </c>
      <c r="F84" s="134">
        <v>25383510.265000001</v>
      </c>
      <c r="G84" s="134">
        <v>22390381.162</v>
      </c>
      <c r="H84" s="134">
        <v>24877183.5</v>
      </c>
      <c r="I84" s="134">
        <v>25618360.886999998</v>
      </c>
      <c r="J84" s="134">
        <v>23452777.397999998</v>
      </c>
      <c r="K84" s="134">
        <v>25966598.771000002</v>
      </c>
      <c r="L84" s="137">
        <v>25884734.403000001</v>
      </c>
      <c r="M84" s="134"/>
      <c r="N84" s="134"/>
      <c r="O84" s="135">
        <f t="shared" ref="O84" si="8">SUM(C84:N84)</f>
        <v>236836700.13099998</v>
      </c>
    </row>
  </sheetData>
  <autoFilter ref="A1:O84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2026-11-02T06:58:51Z</dcterms:modified>
</cp:coreProperties>
</file>