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0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5\202508 - Ağustos\dağıtım\tam\"/>
    </mc:Choice>
  </mc:AlternateContent>
  <xr:revisionPtr revIDLastSave="0" documentId="13_ncr:1_{8B2907F8-92D4-4C2C-8E56-FCB21605ECE4}" xr6:coauthVersionLast="36" xr6:coauthVersionMax="36" xr10:uidLastSave="{00000000-0000-0000-0000-000000000000}"/>
  <bookViews>
    <workbookView xWindow="240" yWindow="480" windowWidth="15576" windowHeight="7596" tabRatio="900" xr2:uid="{00000000-000D-0000-FFFF-FFFF00000000}"/>
  </bookViews>
  <sheets>
    <sheet name="SEKTOR_USD" sheetId="1" r:id="rId1"/>
    <sheet name="SECILMIS_ISTATISTIK" sheetId="14" r:id="rId2"/>
    <sheet name="SEKTOR_TL" sheetId="2" r:id="rId3"/>
    <sheet name="USDvsTL" sheetId="3" r:id="rId4"/>
    <sheet name="GEN_SEK" sheetId="4" r:id="rId5"/>
    <sheet name="Toplam İhracat  bar gra" sheetId="15" r:id="rId6"/>
    <sheet name="ULKE" sheetId="23" r:id="rId7"/>
    <sheet name="KARŞL." sheetId="16" r:id="rId8"/>
    <sheet name="SEKT1" sheetId="17" r:id="rId9"/>
    <sheet name="SEKT2 " sheetId="18" r:id="rId10"/>
    <sheet name="SEKT3 " sheetId="19" r:id="rId11"/>
    <sheet name="SEKT4 " sheetId="20" r:id="rId12"/>
    <sheet name="SEKT5 " sheetId="21" r:id="rId13"/>
    <sheet name="2002_2025_AYLIK_IHR" sheetId="22" r:id="rId14"/>
  </sheets>
  <definedNames>
    <definedName name="_xlnm._FilterDatabase" localSheetId="13" hidden="1">'2002_2025_AYLIK_IHR'!$A$1:$O$83</definedName>
  </definedNames>
  <calcPr calcId="191029"/>
</workbook>
</file>

<file path=xl/calcChain.xml><?xml version="1.0" encoding="utf-8"?>
<calcChain xmlns="http://schemas.openxmlformats.org/spreadsheetml/2006/main">
  <c r="O25" i="22" l="1"/>
  <c r="N25" i="22"/>
  <c r="M25" i="22"/>
  <c r="L25" i="22"/>
  <c r="K25" i="22"/>
  <c r="J25" i="22"/>
  <c r="I25" i="22"/>
  <c r="H25" i="22"/>
  <c r="G25" i="22"/>
  <c r="F25" i="22"/>
  <c r="E25" i="22"/>
  <c r="D25" i="22"/>
  <c r="C25" i="22"/>
  <c r="O24" i="22"/>
  <c r="J24" i="22"/>
  <c r="I24" i="22"/>
  <c r="H24" i="22"/>
  <c r="G24" i="22"/>
  <c r="F24" i="22"/>
  <c r="E24" i="22"/>
  <c r="D24" i="22"/>
  <c r="C24" i="22"/>
  <c r="M43" i="1" l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K29" i="1"/>
  <c r="J29" i="1"/>
  <c r="G29" i="1"/>
  <c r="F29" i="1"/>
  <c r="C29" i="1"/>
  <c r="B29" i="1"/>
  <c r="M45" i="1" l="1"/>
  <c r="L45" i="1"/>
  <c r="I45" i="1"/>
  <c r="H45" i="1"/>
  <c r="E45" i="1"/>
  <c r="D45" i="1"/>
  <c r="O83" i="22" l="1"/>
  <c r="O82" i="22" l="1"/>
  <c r="C23" i="4" l="1"/>
  <c r="O81" i="22" l="1"/>
  <c r="O80" i="22" l="1"/>
  <c r="L22" i="4" l="1"/>
  <c r="K23" i="4"/>
  <c r="M22" i="4" s="1"/>
  <c r="J23" i="4"/>
  <c r="G23" i="4"/>
  <c r="I22" i="4" s="1"/>
  <c r="F23" i="4"/>
  <c r="H22" i="4"/>
  <c r="E22" i="4"/>
  <c r="D22" i="4"/>
  <c r="B23" i="4"/>
  <c r="O78" i="22" l="1"/>
  <c r="O79" i="22"/>
  <c r="D91" i="14"/>
  <c r="D90" i="14"/>
  <c r="D89" i="14"/>
  <c r="D88" i="14"/>
  <c r="D87" i="14"/>
  <c r="D86" i="14"/>
  <c r="D85" i="14"/>
  <c r="D84" i="14"/>
  <c r="D83" i="14"/>
  <c r="D82" i="14"/>
  <c r="D76" i="14"/>
  <c r="D75" i="14"/>
  <c r="D74" i="14"/>
  <c r="D73" i="14"/>
  <c r="D72" i="14"/>
  <c r="D71" i="14"/>
  <c r="D70" i="14"/>
  <c r="D69" i="14"/>
  <c r="D68" i="14"/>
  <c r="D67" i="14"/>
  <c r="D61" i="14"/>
  <c r="D60" i="14"/>
  <c r="D59" i="14"/>
  <c r="D58" i="14"/>
  <c r="D57" i="14"/>
  <c r="D56" i="14"/>
  <c r="D55" i="14"/>
  <c r="D54" i="14"/>
  <c r="D53" i="14"/>
  <c r="D52" i="14"/>
  <c r="D46" i="14"/>
  <c r="D45" i="14"/>
  <c r="D44" i="14"/>
  <c r="D43" i="14"/>
  <c r="D42" i="14"/>
  <c r="D41" i="14"/>
  <c r="D40" i="14"/>
  <c r="D39" i="14"/>
  <c r="D38" i="14"/>
  <c r="D37" i="14"/>
  <c r="D31" i="14"/>
  <c r="D30" i="14"/>
  <c r="D29" i="14"/>
  <c r="D28" i="14"/>
  <c r="D27" i="14"/>
  <c r="D26" i="14"/>
  <c r="D25" i="14"/>
  <c r="D24" i="14"/>
  <c r="D23" i="14"/>
  <c r="D22" i="14"/>
  <c r="D15" i="14"/>
  <c r="D14" i="14"/>
  <c r="D13" i="14"/>
  <c r="D12" i="14"/>
  <c r="D11" i="14"/>
  <c r="D10" i="14"/>
  <c r="D9" i="14"/>
  <c r="D8" i="14"/>
  <c r="D7" i="14"/>
  <c r="D6" i="14"/>
  <c r="O77" i="22"/>
  <c r="O76" i="22"/>
  <c r="O61" i="22"/>
  <c r="O62" i="22"/>
  <c r="O63" i="22"/>
  <c r="O64" i="22"/>
  <c r="O65" i="22"/>
  <c r="O66" i="22"/>
  <c r="O67" i="22"/>
  <c r="O68" i="22"/>
  <c r="O69" i="22"/>
  <c r="O70" i="22"/>
  <c r="O71" i="22"/>
  <c r="O72" i="22"/>
  <c r="O73" i="22"/>
  <c r="O74" i="22"/>
  <c r="O75" i="22"/>
  <c r="J45" i="2"/>
  <c r="D57" i="22"/>
  <c r="E57" i="22"/>
  <c r="F57" i="22"/>
  <c r="G57" i="22"/>
  <c r="H57" i="22"/>
  <c r="I57" i="22"/>
  <c r="J57" i="22"/>
  <c r="K57" i="22"/>
  <c r="L57" i="22"/>
  <c r="M57" i="22"/>
  <c r="N57" i="22"/>
  <c r="C57" i="22"/>
  <c r="D56" i="22"/>
  <c r="E56" i="22"/>
  <c r="F56" i="22"/>
  <c r="G56" i="22"/>
  <c r="H56" i="22"/>
  <c r="I56" i="22"/>
  <c r="J56" i="22"/>
  <c r="C56" i="22"/>
  <c r="D3" i="22"/>
  <c r="E3" i="22"/>
  <c r="F3" i="22"/>
  <c r="G3" i="22"/>
  <c r="H3" i="22"/>
  <c r="I3" i="22"/>
  <c r="J3" i="22"/>
  <c r="K3" i="22"/>
  <c r="L3" i="22"/>
  <c r="M3" i="22"/>
  <c r="N3" i="22"/>
  <c r="C3" i="22"/>
  <c r="D2" i="22"/>
  <c r="E2" i="22"/>
  <c r="F2" i="22"/>
  <c r="G2" i="22"/>
  <c r="H2" i="22"/>
  <c r="I2" i="22"/>
  <c r="J2" i="22"/>
  <c r="C2" i="22"/>
  <c r="A42" i="2"/>
  <c r="A31" i="2"/>
  <c r="A32" i="2"/>
  <c r="A33" i="2"/>
  <c r="A34" i="2"/>
  <c r="A35" i="2"/>
  <c r="A36" i="2"/>
  <c r="A37" i="2"/>
  <c r="A38" i="2"/>
  <c r="A39" i="2"/>
  <c r="A40" i="2"/>
  <c r="A30" i="2"/>
  <c r="A28" i="2"/>
  <c r="A25" i="2"/>
  <c r="A26" i="2"/>
  <c r="A24" i="2"/>
  <c r="A21" i="2"/>
  <c r="A19" i="2"/>
  <c r="A11" i="2"/>
  <c r="A12" i="2"/>
  <c r="A13" i="2"/>
  <c r="A14" i="2"/>
  <c r="A15" i="2"/>
  <c r="A16" i="2"/>
  <c r="A17" i="2"/>
  <c r="A10" i="2"/>
  <c r="K42" i="2"/>
  <c r="K40" i="2"/>
  <c r="K39" i="2"/>
  <c r="K38" i="2"/>
  <c r="K37" i="2"/>
  <c r="K36" i="2"/>
  <c r="K35" i="2"/>
  <c r="K34" i="2"/>
  <c r="K33" i="2"/>
  <c r="K32" i="2"/>
  <c r="K31" i="2"/>
  <c r="K30" i="2"/>
  <c r="K28" i="2"/>
  <c r="K26" i="2"/>
  <c r="K25" i="2"/>
  <c r="K24" i="2"/>
  <c r="K21" i="2"/>
  <c r="K19" i="2"/>
  <c r="K17" i="2"/>
  <c r="K16" i="2"/>
  <c r="K15" i="2"/>
  <c r="K14" i="2"/>
  <c r="K13" i="2"/>
  <c r="K12" i="2"/>
  <c r="K11" i="2"/>
  <c r="K10" i="2"/>
  <c r="J42" i="2"/>
  <c r="J40" i="2"/>
  <c r="J39" i="2"/>
  <c r="J38" i="2"/>
  <c r="J37" i="2"/>
  <c r="J36" i="2"/>
  <c r="J35" i="2"/>
  <c r="J34" i="2"/>
  <c r="L34" i="2" s="1"/>
  <c r="G34" i="3" s="1"/>
  <c r="J33" i="2"/>
  <c r="J32" i="2"/>
  <c r="J31" i="2"/>
  <c r="J30" i="2"/>
  <c r="J28" i="2"/>
  <c r="J26" i="2"/>
  <c r="J25" i="2"/>
  <c r="J24" i="2"/>
  <c r="L24" i="2" s="1"/>
  <c r="G24" i="3" s="1"/>
  <c r="J21" i="2"/>
  <c r="J19" i="2"/>
  <c r="J17" i="2"/>
  <c r="J16" i="2"/>
  <c r="J15" i="2"/>
  <c r="J14" i="2"/>
  <c r="J13" i="2"/>
  <c r="J12" i="2"/>
  <c r="L12" i="2" s="1"/>
  <c r="G12" i="3" s="1"/>
  <c r="J11" i="2"/>
  <c r="J10" i="2"/>
  <c r="G42" i="2"/>
  <c r="G40" i="2"/>
  <c r="G39" i="2"/>
  <c r="G38" i="2"/>
  <c r="G37" i="2"/>
  <c r="G36" i="2"/>
  <c r="G35" i="2"/>
  <c r="G34" i="2"/>
  <c r="G33" i="2"/>
  <c r="G32" i="2"/>
  <c r="G31" i="2"/>
  <c r="G30" i="2"/>
  <c r="G28" i="2"/>
  <c r="G26" i="2"/>
  <c r="G25" i="2"/>
  <c r="G24" i="2"/>
  <c r="G21" i="2"/>
  <c r="G19" i="2"/>
  <c r="G17" i="2"/>
  <c r="G16" i="2"/>
  <c r="G15" i="2"/>
  <c r="G14" i="2"/>
  <c r="G13" i="2"/>
  <c r="G12" i="2"/>
  <c r="G11" i="2"/>
  <c r="G10" i="2"/>
  <c r="F42" i="2"/>
  <c r="F40" i="2"/>
  <c r="F39" i="2"/>
  <c r="H39" i="2" s="1"/>
  <c r="E39" i="3" s="1"/>
  <c r="F38" i="2"/>
  <c r="F37" i="2"/>
  <c r="F36" i="2"/>
  <c r="F35" i="2"/>
  <c r="H35" i="2" s="1"/>
  <c r="E35" i="3" s="1"/>
  <c r="F34" i="2"/>
  <c r="F33" i="2"/>
  <c r="F32" i="2"/>
  <c r="F31" i="2"/>
  <c r="H31" i="2" s="1"/>
  <c r="E31" i="3" s="1"/>
  <c r="F30" i="2"/>
  <c r="F28" i="2"/>
  <c r="F26" i="2"/>
  <c r="F25" i="2"/>
  <c r="F24" i="2"/>
  <c r="F21" i="2"/>
  <c r="F19" i="2"/>
  <c r="F17" i="2"/>
  <c r="H17" i="2" s="1"/>
  <c r="E17" i="3" s="1"/>
  <c r="F16" i="2"/>
  <c r="F15" i="2"/>
  <c r="F14" i="2"/>
  <c r="F13" i="2"/>
  <c r="H13" i="2" s="1"/>
  <c r="E13" i="3" s="1"/>
  <c r="F12" i="2"/>
  <c r="F11" i="2"/>
  <c r="F10" i="2"/>
  <c r="C42" i="2"/>
  <c r="C40" i="2"/>
  <c r="C39" i="2"/>
  <c r="C38" i="2"/>
  <c r="C37" i="2"/>
  <c r="C36" i="2"/>
  <c r="C35" i="2"/>
  <c r="C34" i="2"/>
  <c r="C33" i="2"/>
  <c r="C32" i="2"/>
  <c r="C31" i="2"/>
  <c r="C30" i="2"/>
  <c r="C28" i="2"/>
  <c r="C26" i="2"/>
  <c r="C25" i="2"/>
  <c r="C24" i="2"/>
  <c r="C21" i="2"/>
  <c r="C19" i="2"/>
  <c r="C17" i="2"/>
  <c r="C16" i="2"/>
  <c r="C15" i="2"/>
  <c r="C14" i="2"/>
  <c r="C13" i="2"/>
  <c r="D13" i="2" s="1"/>
  <c r="C13" i="3" s="1"/>
  <c r="C12" i="2"/>
  <c r="C11" i="2"/>
  <c r="D11" i="2" s="1"/>
  <c r="C11" i="3" s="1"/>
  <c r="C10" i="2"/>
  <c r="B42" i="2"/>
  <c r="B40" i="2"/>
  <c r="B39" i="2"/>
  <c r="D39" i="2" s="1"/>
  <c r="C39" i="3" s="1"/>
  <c r="B38" i="2"/>
  <c r="B37" i="2"/>
  <c r="B36" i="2"/>
  <c r="B35" i="2"/>
  <c r="B34" i="2"/>
  <c r="B33" i="2"/>
  <c r="B32" i="2"/>
  <c r="B31" i="2"/>
  <c r="D31" i="2" s="1"/>
  <c r="C31" i="3" s="1"/>
  <c r="B30" i="2"/>
  <c r="B28" i="2"/>
  <c r="B26" i="2"/>
  <c r="B25" i="2"/>
  <c r="B24" i="2"/>
  <c r="B21" i="2"/>
  <c r="B19" i="2"/>
  <c r="B17" i="2"/>
  <c r="D17" i="2" s="1"/>
  <c r="C17" i="3" s="1"/>
  <c r="B16" i="2"/>
  <c r="B15" i="2"/>
  <c r="B14" i="2"/>
  <c r="B13" i="2"/>
  <c r="B12" i="2"/>
  <c r="B11" i="2"/>
  <c r="B10" i="2"/>
  <c r="C7" i="2"/>
  <c r="B7" i="2"/>
  <c r="F6" i="2"/>
  <c r="B6" i="2"/>
  <c r="K41" i="1"/>
  <c r="K41" i="2" s="1"/>
  <c r="J41" i="1"/>
  <c r="J41" i="2" s="1"/>
  <c r="G41" i="1"/>
  <c r="G41" i="2" s="1"/>
  <c r="F41" i="1"/>
  <c r="C41" i="1"/>
  <c r="C41" i="2" s="1"/>
  <c r="B41" i="1"/>
  <c r="B41" i="2" s="1"/>
  <c r="K29" i="2"/>
  <c r="J29" i="2"/>
  <c r="G29" i="2"/>
  <c r="C29" i="2"/>
  <c r="B29" i="2"/>
  <c r="K27" i="1"/>
  <c r="J27" i="1"/>
  <c r="G27" i="1"/>
  <c r="G27" i="2" s="1"/>
  <c r="H27" i="2" s="1"/>
  <c r="E27" i="3" s="1"/>
  <c r="F27" i="1"/>
  <c r="F27" i="2" s="1"/>
  <c r="C27" i="1"/>
  <c r="B27" i="1"/>
  <c r="B27" i="2" s="1"/>
  <c r="K23" i="1"/>
  <c r="J23" i="1"/>
  <c r="L23" i="1" s="1"/>
  <c r="F23" i="3" s="1"/>
  <c r="J23" i="2"/>
  <c r="G23" i="1"/>
  <c r="F23" i="1"/>
  <c r="F23" i="2" s="1"/>
  <c r="C23" i="1"/>
  <c r="C23" i="2" s="1"/>
  <c r="B23" i="1"/>
  <c r="K20" i="1"/>
  <c r="K20" i="2" s="1"/>
  <c r="J20" i="1"/>
  <c r="G20" i="1"/>
  <c r="G20" i="2" s="1"/>
  <c r="F20" i="1"/>
  <c r="F20" i="2" s="1"/>
  <c r="C20" i="1"/>
  <c r="C20" i="2"/>
  <c r="B20" i="1"/>
  <c r="B20" i="2" s="1"/>
  <c r="K18" i="1"/>
  <c r="J18" i="1"/>
  <c r="J18" i="2" s="1"/>
  <c r="G18" i="1"/>
  <c r="F18" i="1"/>
  <c r="H18" i="1" s="1"/>
  <c r="D18" i="3" s="1"/>
  <c r="F18" i="2"/>
  <c r="C18" i="1"/>
  <c r="C18" i="2" s="1"/>
  <c r="B18" i="1"/>
  <c r="B18" i="2" s="1"/>
  <c r="K9" i="1"/>
  <c r="K9" i="2" s="1"/>
  <c r="J9" i="1"/>
  <c r="G9" i="1"/>
  <c r="G9" i="2" s="1"/>
  <c r="F9" i="1"/>
  <c r="C9" i="1"/>
  <c r="C9" i="2" s="1"/>
  <c r="B9" i="1"/>
  <c r="B9" i="2" s="1"/>
  <c r="K18" i="2"/>
  <c r="F45" i="2"/>
  <c r="C45" i="2"/>
  <c r="E45" i="2" s="1"/>
  <c r="C44" i="2"/>
  <c r="B45" i="2"/>
  <c r="H23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3" i="4"/>
  <c r="M23" i="4"/>
  <c r="L23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L42" i="1"/>
  <c r="F42" i="3" s="1"/>
  <c r="L40" i="1"/>
  <c r="F40" i="3" s="1"/>
  <c r="L39" i="1"/>
  <c r="F39" i="3" s="1"/>
  <c r="L38" i="1"/>
  <c r="F38" i="3" s="1"/>
  <c r="L37" i="1"/>
  <c r="F37" i="3" s="1"/>
  <c r="L36" i="1"/>
  <c r="F36" i="3" s="1"/>
  <c r="L35" i="1"/>
  <c r="F35" i="3" s="1"/>
  <c r="L34" i="1"/>
  <c r="F34" i="3" s="1"/>
  <c r="L33" i="1"/>
  <c r="F33" i="3" s="1"/>
  <c r="L32" i="1"/>
  <c r="F32" i="3" s="1"/>
  <c r="L31" i="1"/>
  <c r="F31" i="3" s="1"/>
  <c r="L30" i="1"/>
  <c r="F30" i="3" s="1"/>
  <c r="L28" i="1"/>
  <c r="F28" i="3" s="1"/>
  <c r="L26" i="1"/>
  <c r="F26" i="3" s="1"/>
  <c r="L25" i="1"/>
  <c r="F25" i="3" s="1"/>
  <c r="L24" i="1"/>
  <c r="F24" i="3" s="1"/>
  <c r="L21" i="1"/>
  <c r="F21" i="3" s="1"/>
  <c r="L19" i="1"/>
  <c r="F19" i="3" s="1"/>
  <c r="L17" i="1"/>
  <c r="F17" i="3" s="1"/>
  <c r="L16" i="1"/>
  <c r="F16" i="3" s="1"/>
  <c r="L15" i="1"/>
  <c r="F15" i="3" s="1"/>
  <c r="L14" i="1"/>
  <c r="F14" i="3" s="1"/>
  <c r="L13" i="1"/>
  <c r="F13" i="3" s="1"/>
  <c r="L12" i="1"/>
  <c r="F12" i="3" s="1"/>
  <c r="L11" i="1"/>
  <c r="F11" i="3" s="1"/>
  <c r="L10" i="1"/>
  <c r="F10" i="3" s="1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6" i="23"/>
  <c r="O56" i="22"/>
  <c r="O57" i="22"/>
  <c r="O60" i="22"/>
  <c r="I23" i="4"/>
  <c r="E23" i="4"/>
  <c r="I21" i="4"/>
  <c r="H21" i="4"/>
  <c r="E21" i="4"/>
  <c r="I20" i="4"/>
  <c r="H20" i="4"/>
  <c r="E20" i="4"/>
  <c r="I19" i="4"/>
  <c r="H19" i="4"/>
  <c r="E19" i="4"/>
  <c r="I18" i="4"/>
  <c r="H18" i="4"/>
  <c r="E18" i="4"/>
  <c r="I17" i="4"/>
  <c r="H17" i="4"/>
  <c r="E17" i="4"/>
  <c r="I16" i="4"/>
  <c r="H16" i="4"/>
  <c r="E16" i="4"/>
  <c r="I15" i="4"/>
  <c r="H15" i="4"/>
  <c r="E15" i="4"/>
  <c r="I14" i="4"/>
  <c r="H14" i="4"/>
  <c r="E14" i="4"/>
  <c r="I13" i="4"/>
  <c r="H13" i="4"/>
  <c r="E13" i="4"/>
  <c r="I12" i="4"/>
  <c r="H12" i="4"/>
  <c r="E12" i="4"/>
  <c r="I11" i="4"/>
  <c r="H11" i="4"/>
  <c r="E11" i="4"/>
  <c r="I10" i="4"/>
  <c r="H10" i="4"/>
  <c r="E10" i="4"/>
  <c r="I9" i="4"/>
  <c r="H9" i="4"/>
  <c r="E9" i="4"/>
  <c r="D45" i="3"/>
  <c r="B45" i="3"/>
  <c r="H42" i="1"/>
  <c r="D42" i="3" s="1"/>
  <c r="D42" i="1"/>
  <c r="B42" i="3" s="1"/>
  <c r="H40" i="1"/>
  <c r="D40" i="3" s="1"/>
  <c r="D40" i="1"/>
  <c r="B40" i="3" s="1"/>
  <c r="H39" i="1"/>
  <c r="D39" i="3" s="1"/>
  <c r="D39" i="1"/>
  <c r="B39" i="3" s="1"/>
  <c r="H38" i="1"/>
  <c r="D38" i="3" s="1"/>
  <c r="D38" i="1"/>
  <c r="B38" i="3" s="1"/>
  <c r="H37" i="1"/>
  <c r="D37" i="3" s="1"/>
  <c r="D37" i="1"/>
  <c r="B37" i="3" s="1"/>
  <c r="H36" i="1"/>
  <c r="D36" i="3" s="1"/>
  <c r="D36" i="1"/>
  <c r="B36" i="3" s="1"/>
  <c r="H35" i="1"/>
  <c r="D35" i="3" s="1"/>
  <c r="D35" i="1"/>
  <c r="B35" i="3" s="1"/>
  <c r="H34" i="1"/>
  <c r="D34" i="3" s="1"/>
  <c r="D34" i="1"/>
  <c r="B34" i="3" s="1"/>
  <c r="H33" i="1"/>
  <c r="D33" i="3" s="1"/>
  <c r="D33" i="1"/>
  <c r="B33" i="3" s="1"/>
  <c r="H32" i="1"/>
  <c r="D32" i="3" s="1"/>
  <c r="D32" i="1"/>
  <c r="B32" i="3" s="1"/>
  <c r="H31" i="1"/>
  <c r="D31" i="3" s="1"/>
  <c r="D31" i="1"/>
  <c r="B31" i="3" s="1"/>
  <c r="H30" i="1"/>
  <c r="D30" i="3" s="1"/>
  <c r="D30" i="1"/>
  <c r="B30" i="3" s="1"/>
  <c r="H28" i="1"/>
  <c r="D28" i="3" s="1"/>
  <c r="D28" i="1"/>
  <c r="B28" i="3" s="1"/>
  <c r="H26" i="1"/>
  <c r="D26" i="3" s="1"/>
  <c r="D26" i="1"/>
  <c r="B26" i="3" s="1"/>
  <c r="H25" i="1"/>
  <c r="D25" i="3" s="1"/>
  <c r="D25" i="1"/>
  <c r="B25" i="3" s="1"/>
  <c r="H24" i="1"/>
  <c r="D24" i="3" s="1"/>
  <c r="D24" i="1"/>
  <c r="B24" i="3" s="1"/>
  <c r="H21" i="1"/>
  <c r="D21" i="3" s="1"/>
  <c r="D21" i="1"/>
  <c r="B21" i="3" s="1"/>
  <c r="H19" i="1"/>
  <c r="D19" i="3" s="1"/>
  <c r="D19" i="1"/>
  <c r="B19" i="3" s="1"/>
  <c r="H17" i="1"/>
  <c r="D17" i="3" s="1"/>
  <c r="D17" i="1"/>
  <c r="B17" i="3" s="1"/>
  <c r="H16" i="1"/>
  <c r="D16" i="3" s="1"/>
  <c r="D16" i="1"/>
  <c r="B16" i="3" s="1"/>
  <c r="H15" i="1"/>
  <c r="D15" i="3"/>
  <c r="D15" i="1"/>
  <c r="B15" i="3" s="1"/>
  <c r="H14" i="1"/>
  <c r="D14" i="3" s="1"/>
  <c r="D14" i="1"/>
  <c r="B14" i="3" s="1"/>
  <c r="H13" i="1"/>
  <c r="D13" i="3" s="1"/>
  <c r="D13" i="1"/>
  <c r="B13" i="3" s="1"/>
  <c r="H12" i="1"/>
  <c r="D12" i="3" s="1"/>
  <c r="D12" i="1"/>
  <c r="B12" i="3" s="1"/>
  <c r="H11" i="1"/>
  <c r="D11" i="3" s="1"/>
  <c r="D11" i="1"/>
  <c r="B11" i="3" s="1"/>
  <c r="H10" i="1"/>
  <c r="D10" i="3" s="1"/>
  <c r="D10" i="1"/>
  <c r="B10" i="3" s="1"/>
  <c r="H34" i="2"/>
  <c r="E34" i="3" s="1"/>
  <c r="D45" i="2"/>
  <c r="C45" i="3" s="1"/>
  <c r="D44" i="3"/>
  <c r="H12" i="2"/>
  <c r="E12" i="3" s="1"/>
  <c r="H24" i="2"/>
  <c r="E24" i="3" s="1"/>
  <c r="F45" i="3"/>
  <c r="F44" i="3"/>
  <c r="D12" i="2" l="1"/>
  <c r="C12" i="3" s="1"/>
  <c r="H42" i="2"/>
  <c r="E42" i="3" s="1"/>
  <c r="D10" i="2"/>
  <c r="C10" i="3" s="1"/>
  <c r="D32" i="2"/>
  <c r="C32" i="3" s="1"/>
  <c r="D40" i="2"/>
  <c r="C40" i="3" s="1"/>
  <c r="L21" i="2"/>
  <c r="G21" i="3" s="1"/>
  <c r="L42" i="2"/>
  <c r="G42" i="3" s="1"/>
  <c r="D21" i="2"/>
  <c r="C21" i="3" s="1"/>
  <c r="L16" i="2"/>
  <c r="G16" i="3" s="1"/>
  <c r="H14" i="2"/>
  <c r="E14" i="3" s="1"/>
  <c r="H36" i="2"/>
  <c r="E36" i="3" s="1"/>
  <c r="L10" i="2"/>
  <c r="G10" i="3" s="1"/>
  <c r="L32" i="2"/>
  <c r="G32" i="3" s="1"/>
  <c r="D24" i="2"/>
  <c r="C24" i="3" s="1"/>
  <c r="D34" i="2"/>
  <c r="C34" i="3" s="1"/>
  <c r="H10" i="2"/>
  <c r="E10" i="3" s="1"/>
  <c r="H19" i="2"/>
  <c r="E19" i="3" s="1"/>
  <c r="H32" i="2"/>
  <c r="E32" i="3" s="1"/>
  <c r="H40" i="2"/>
  <c r="E40" i="3" s="1"/>
  <c r="H15" i="2"/>
  <c r="E15" i="3" s="1"/>
  <c r="H28" i="2"/>
  <c r="E28" i="3" s="1"/>
  <c r="H37" i="2"/>
  <c r="E37" i="3" s="1"/>
  <c r="D15" i="2"/>
  <c r="C15" i="3" s="1"/>
  <c r="D28" i="2"/>
  <c r="C28" i="3" s="1"/>
  <c r="D37" i="2"/>
  <c r="C37" i="3" s="1"/>
  <c r="D35" i="2"/>
  <c r="C35" i="3" s="1"/>
  <c r="H21" i="2"/>
  <c r="E21" i="3" s="1"/>
  <c r="H16" i="2"/>
  <c r="E16" i="3" s="1"/>
  <c r="H30" i="2"/>
  <c r="E30" i="3" s="1"/>
  <c r="H38" i="2"/>
  <c r="E38" i="3" s="1"/>
  <c r="L14" i="2"/>
  <c r="G14" i="3" s="1"/>
  <c r="L26" i="2"/>
  <c r="G26" i="3" s="1"/>
  <c r="L36" i="2"/>
  <c r="G36" i="3" s="1"/>
  <c r="D16" i="2"/>
  <c r="C16" i="3" s="1"/>
  <c r="D30" i="2"/>
  <c r="C30" i="3" s="1"/>
  <c r="D38" i="2"/>
  <c r="C38" i="3" s="1"/>
  <c r="D14" i="2"/>
  <c r="C14" i="3" s="1"/>
  <c r="D26" i="2"/>
  <c r="C26" i="3" s="1"/>
  <c r="L28" i="2"/>
  <c r="G28" i="3" s="1"/>
  <c r="L37" i="2"/>
  <c r="G37" i="3" s="1"/>
  <c r="L17" i="2"/>
  <c r="G17" i="3" s="1"/>
  <c r="L31" i="2"/>
  <c r="G31" i="3" s="1"/>
  <c r="L13" i="2"/>
  <c r="G13" i="3" s="1"/>
  <c r="L35" i="2"/>
  <c r="G35" i="3" s="1"/>
  <c r="L40" i="2"/>
  <c r="G40" i="3" s="1"/>
  <c r="L18" i="1"/>
  <c r="F18" i="3" s="1"/>
  <c r="L41" i="1"/>
  <c r="F41" i="3" s="1"/>
  <c r="G22" i="1"/>
  <c r="G22" i="2" s="1"/>
  <c r="P25" i="23"/>
  <c r="O25" i="23"/>
  <c r="L41" i="2"/>
  <c r="G41" i="3" s="1"/>
  <c r="H41" i="1"/>
  <c r="D41" i="3" s="1"/>
  <c r="F41" i="2"/>
  <c r="H41" i="2" s="1"/>
  <c r="E41" i="3" s="1"/>
  <c r="L38" i="2"/>
  <c r="G38" i="3" s="1"/>
  <c r="D33" i="2"/>
  <c r="C33" i="3" s="1"/>
  <c r="L29" i="1"/>
  <c r="F29" i="3" s="1"/>
  <c r="L29" i="2"/>
  <c r="G29" i="3" s="1"/>
  <c r="D29" i="2"/>
  <c r="C29" i="3" s="1"/>
  <c r="K22" i="1"/>
  <c r="K22" i="2" s="1"/>
  <c r="H26" i="2"/>
  <c r="E26" i="3" s="1"/>
  <c r="H23" i="1"/>
  <c r="D23" i="3" s="1"/>
  <c r="H25" i="2"/>
  <c r="E25" i="3" s="1"/>
  <c r="J22" i="1"/>
  <c r="J22" i="2" s="1"/>
  <c r="G23" i="2"/>
  <c r="H23" i="2" s="1"/>
  <c r="E23" i="3" s="1"/>
  <c r="H20" i="2"/>
  <c r="E20" i="3" s="1"/>
  <c r="F8" i="1"/>
  <c r="F8" i="2" s="1"/>
  <c r="H20" i="1"/>
  <c r="D20" i="3" s="1"/>
  <c r="D19" i="2"/>
  <c r="C19" i="3" s="1"/>
  <c r="D18" i="2"/>
  <c r="C18" i="3" s="1"/>
  <c r="L9" i="1"/>
  <c r="F9" i="3" s="1"/>
  <c r="D9" i="2"/>
  <c r="C9" i="3" s="1"/>
  <c r="L11" i="2"/>
  <c r="G11" i="3" s="1"/>
  <c r="H11" i="2"/>
  <c r="E11" i="3" s="1"/>
  <c r="D9" i="1"/>
  <c r="B9" i="3" s="1"/>
  <c r="F9" i="2"/>
  <c r="H9" i="2" s="1"/>
  <c r="E9" i="3" s="1"/>
  <c r="O2" i="22"/>
  <c r="H9" i="1"/>
  <c r="D9" i="3" s="1"/>
  <c r="D20" i="1"/>
  <c r="B20" i="3" s="1"/>
  <c r="D18" i="1"/>
  <c r="B18" i="3" s="1"/>
  <c r="H27" i="1"/>
  <c r="D27" i="3" s="1"/>
  <c r="J8" i="1"/>
  <c r="B8" i="1"/>
  <c r="B8" i="2" s="1"/>
  <c r="K8" i="1"/>
  <c r="J27" i="2"/>
  <c r="O3" i="22"/>
  <c r="K23" i="2"/>
  <c r="L23" i="2" s="1"/>
  <c r="G23" i="3" s="1"/>
  <c r="D42" i="2"/>
  <c r="C42" i="3" s="1"/>
  <c r="L30" i="2"/>
  <c r="G30" i="3" s="1"/>
  <c r="D20" i="2"/>
  <c r="C20" i="3" s="1"/>
  <c r="D41" i="1"/>
  <c r="B41" i="3" s="1"/>
  <c r="C8" i="1"/>
  <c r="D41" i="2"/>
  <c r="C41" i="3" s="1"/>
  <c r="D27" i="1"/>
  <c r="B27" i="3" s="1"/>
  <c r="D29" i="1"/>
  <c r="B29" i="3" s="1"/>
  <c r="D36" i="2"/>
  <c r="C36" i="3" s="1"/>
  <c r="L19" i="2"/>
  <c r="G19" i="3" s="1"/>
  <c r="G18" i="2"/>
  <c r="G8" i="1"/>
  <c r="B23" i="2"/>
  <c r="D23" i="2" s="1"/>
  <c r="C23" i="3" s="1"/>
  <c r="D23" i="1"/>
  <c r="B23" i="3" s="1"/>
  <c r="B22" i="1"/>
  <c r="F29" i="2"/>
  <c r="H29" i="2" s="1"/>
  <c r="E29" i="3" s="1"/>
  <c r="F22" i="1"/>
  <c r="H29" i="1"/>
  <c r="D29" i="3" s="1"/>
  <c r="L18" i="2"/>
  <c r="G18" i="3" s="1"/>
  <c r="D25" i="2"/>
  <c r="C25" i="3" s="1"/>
  <c r="L15" i="2"/>
  <c r="G15" i="3" s="1"/>
  <c r="L25" i="2"/>
  <c r="G25" i="3" s="1"/>
  <c r="L33" i="2"/>
  <c r="G33" i="3" s="1"/>
  <c r="L39" i="2"/>
  <c r="G39" i="3" s="1"/>
  <c r="H33" i="2"/>
  <c r="E33" i="3" s="1"/>
  <c r="L27" i="1"/>
  <c r="F27" i="3" s="1"/>
  <c r="K27" i="2"/>
  <c r="J20" i="2"/>
  <c r="L20" i="2" s="1"/>
  <c r="G20" i="3" s="1"/>
  <c r="L20" i="1"/>
  <c r="F20" i="3" s="1"/>
  <c r="C27" i="2"/>
  <c r="C22" i="1"/>
  <c r="J9" i="2"/>
  <c r="L9" i="2" s="1"/>
  <c r="G9" i="3" s="1"/>
  <c r="K43" i="1" l="1"/>
  <c r="L22" i="1"/>
  <c r="F22" i="3" s="1"/>
  <c r="J43" i="1"/>
  <c r="J8" i="2"/>
  <c r="L8" i="1"/>
  <c r="F8" i="3" s="1"/>
  <c r="K8" i="2"/>
  <c r="D8" i="1"/>
  <c r="B8" i="3" s="1"/>
  <c r="C8" i="2"/>
  <c r="D8" i="2" s="1"/>
  <c r="C8" i="3" s="1"/>
  <c r="L22" i="2"/>
  <c r="G22" i="3" s="1"/>
  <c r="G8" i="2"/>
  <c r="G43" i="1"/>
  <c r="H8" i="1"/>
  <c r="D8" i="3" s="1"/>
  <c r="D27" i="2"/>
  <c r="C27" i="3" s="1"/>
  <c r="F43" i="1"/>
  <c r="F44" i="1" s="1"/>
  <c r="H22" i="1"/>
  <c r="D22" i="3" s="1"/>
  <c r="F22" i="2"/>
  <c r="H22" i="2" s="1"/>
  <c r="E22" i="3" s="1"/>
  <c r="C22" i="2"/>
  <c r="D22" i="1"/>
  <c r="B22" i="3" s="1"/>
  <c r="H18" i="2"/>
  <c r="E18" i="3" s="1"/>
  <c r="L27" i="2"/>
  <c r="G27" i="3" s="1"/>
  <c r="B43" i="1"/>
  <c r="B44" i="1" s="1"/>
  <c r="B22" i="2"/>
  <c r="C43" i="1"/>
  <c r="C44" i="1" s="1"/>
  <c r="G44" i="1" l="1"/>
  <c r="I44" i="1" s="1"/>
  <c r="J43" i="2"/>
  <c r="J44" i="1"/>
  <c r="D44" i="1"/>
  <c r="E44" i="1"/>
  <c r="K44" i="1"/>
  <c r="M44" i="1" s="1"/>
  <c r="K43" i="2"/>
  <c r="M27" i="2" s="1"/>
  <c r="L43" i="1"/>
  <c r="F43" i="3" s="1"/>
  <c r="J44" i="2"/>
  <c r="L8" i="2"/>
  <c r="G8" i="3" s="1"/>
  <c r="H43" i="1"/>
  <c r="D43" i="3" s="1"/>
  <c r="G43" i="2"/>
  <c r="B44" i="2"/>
  <c r="B43" i="2"/>
  <c r="D22" i="2"/>
  <c r="C22" i="3" s="1"/>
  <c r="F44" i="2"/>
  <c r="F43" i="2"/>
  <c r="H8" i="2"/>
  <c r="E8" i="3" s="1"/>
  <c r="M8" i="2"/>
  <c r="D43" i="1"/>
  <c r="B43" i="3" s="1"/>
  <c r="C43" i="2"/>
  <c r="M43" i="2"/>
  <c r="M42" i="2"/>
  <c r="M12" i="2"/>
  <c r="M34" i="2"/>
  <c r="M20" i="2"/>
  <c r="M17" i="2"/>
  <c r="M26" i="2"/>
  <c r="M36" i="2"/>
  <c r="M35" i="2"/>
  <c r="M13" i="2"/>
  <c r="M9" i="2"/>
  <c r="M16" i="2"/>
  <c r="M31" i="2"/>
  <c r="M38" i="2"/>
  <c r="M29" i="2"/>
  <c r="M14" i="2"/>
  <c r="M10" i="2"/>
  <c r="M30" i="2"/>
  <c r="M21" i="2"/>
  <c r="M19" i="2"/>
  <c r="L43" i="2"/>
  <c r="G43" i="3" s="1"/>
  <c r="M37" i="2"/>
  <c r="M33" i="2"/>
  <c r="M18" i="2"/>
  <c r="M23" i="2"/>
  <c r="M39" i="2"/>
  <c r="M25" i="2"/>
  <c r="M22" i="2"/>
  <c r="M41" i="2" l="1"/>
  <c r="L44" i="1"/>
  <c r="H44" i="1"/>
  <c r="M24" i="2"/>
  <c r="M11" i="2"/>
  <c r="M15" i="2"/>
  <c r="M32" i="2"/>
  <c r="M28" i="2"/>
  <c r="M40" i="2"/>
  <c r="I14" i="2"/>
  <c r="I30" i="2"/>
  <c r="I21" i="2"/>
  <c r="I10" i="2"/>
  <c r="I19" i="2"/>
  <c r="I20" i="2"/>
  <c r="I16" i="2"/>
  <c r="I36" i="2"/>
  <c r="I24" i="2"/>
  <c r="I22" i="2"/>
  <c r="I31" i="2"/>
  <c r="I40" i="2"/>
  <c r="I38" i="2"/>
  <c r="I13" i="2"/>
  <c r="I43" i="2"/>
  <c r="I32" i="2"/>
  <c r="I11" i="2"/>
  <c r="I27" i="2"/>
  <c r="I28" i="2"/>
  <c r="I42" i="2"/>
  <c r="I35" i="2"/>
  <c r="I37" i="2"/>
  <c r="I12" i="2"/>
  <c r="I23" i="2"/>
  <c r="H43" i="2"/>
  <c r="E43" i="3" s="1"/>
  <c r="I34" i="2"/>
  <c r="I26" i="2"/>
  <c r="I17" i="2"/>
  <c r="I25" i="2"/>
  <c r="I9" i="2"/>
  <c r="I33" i="2"/>
  <c r="I41" i="2"/>
  <c r="I15" i="2"/>
  <c r="I39" i="2"/>
  <c r="I29" i="2"/>
  <c r="I18" i="2"/>
  <c r="I8" i="2"/>
  <c r="K44" i="2"/>
  <c r="K45" i="2"/>
  <c r="E8" i="2"/>
  <c r="E30" i="2"/>
  <c r="E42" i="2"/>
  <c r="E34" i="2"/>
  <c r="E31" i="2"/>
  <c r="E26" i="2"/>
  <c r="E18" i="2"/>
  <c r="E19" i="2"/>
  <c r="E10" i="2"/>
  <c r="E14" i="2"/>
  <c r="E41" i="2"/>
  <c r="E23" i="2"/>
  <c r="E12" i="2"/>
  <c r="E43" i="2"/>
  <c r="E11" i="2"/>
  <c r="E40" i="2"/>
  <c r="E16" i="2"/>
  <c r="E21" i="2"/>
  <c r="E38" i="2"/>
  <c r="E13" i="2"/>
  <c r="E17" i="2"/>
  <c r="E35" i="2"/>
  <c r="E37" i="2"/>
  <c r="E20" i="2"/>
  <c r="E36" i="2"/>
  <c r="E32" i="2"/>
  <c r="E28" i="2"/>
  <c r="E24" i="2"/>
  <c r="D43" i="2"/>
  <c r="C43" i="3" s="1"/>
  <c r="E29" i="2"/>
  <c r="E39" i="2"/>
  <c r="E9" i="2"/>
  <c r="E15" i="2"/>
  <c r="E25" i="2"/>
  <c r="E33" i="2"/>
  <c r="E27" i="2"/>
  <c r="G45" i="2"/>
  <c r="G44" i="2"/>
  <c r="E22" i="2"/>
  <c r="H45" i="2" l="1"/>
  <c r="E45" i="3" s="1"/>
  <c r="I45" i="2"/>
  <c r="M45" i="2"/>
  <c r="L45" i="2"/>
  <c r="G45" i="3" s="1"/>
  <c r="M44" i="2"/>
  <c r="L44" i="2"/>
  <c r="G44" i="3" s="1"/>
  <c r="H44" i="2"/>
  <c r="E44" i="3" s="1"/>
  <c r="I44" i="2"/>
</calcChain>
</file>

<file path=xl/sharedStrings.xml><?xml version="1.0" encoding="utf-8"?>
<sst xmlns="http://schemas.openxmlformats.org/spreadsheetml/2006/main" count="420" uniqueCount="226">
  <si>
    <t>TEMMUZ</t>
  </si>
  <si>
    <t>SEKTÖRLER</t>
  </si>
  <si>
    <t>I. TARIM</t>
  </si>
  <si>
    <t xml:space="preserve">   A. BİTKİSEL ÜRÜNLER</t>
  </si>
  <si>
    <t xml:space="preserve">     Hububat, Bakliyat, Yağlı Tohumlar ve Mam.</t>
  </si>
  <si>
    <t xml:space="preserve">     Yaş Meyve ve Sebze</t>
  </si>
  <si>
    <t xml:space="preserve">     Meyve Sebze Mamulleri</t>
  </si>
  <si>
    <t xml:space="preserve">     Kuru Meyve ve Mamulleri</t>
  </si>
  <si>
    <t xml:space="preserve">     Fındık ve Mamulleri</t>
  </si>
  <si>
    <t xml:space="preserve">     Zeytin ve Zeytinyağı</t>
  </si>
  <si>
    <t xml:space="preserve">     Tütün ve Mamulleri</t>
  </si>
  <si>
    <t xml:space="preserve">     Süs Bitkileri</t>
  </si>
  <si>
    <t xml:space="preserve">   B. HAYVANSAL ÜRÜNLER</t>
  </si>
  <si>
    <t xml:space="preserve">     Su Ürünleri ve Hayvansal Mamuller</t>
  </si>
  <si>
    <t>II. SANAYİ</t>
  </si>
  <si>
    <t xml:space="preserve">   A. TARIMA DAYALI İŞLENMİŞ ÜRÜNLER</t>
  </si>
  <si>
    <t xml:space="preserve">     Tekstil ve Hammaddeleri</t>
  </si>
  <si>
    <t xml:space="preserve">     Deri ve Deri Mamulleri</t>
  </si>
  <si>
    <t xml:space="preserve">     Halı</t>
  </si>
  <si>
    <t xml:space="preserve">   B. KİMYEVİ MADDELER VE MAM.</t>
  </si>
  <si>
    <t xml:space="preserve">     Kimyevi Maddeler ve Mamulleri</t>
  </si>
  <si>
    <t xml:space="preserve">   C. SANAYİ MAMULLERİ</t>
  </si>
  <si>
    <t xml:space="preserve">     Hazırgiyim ve Konfeksiyon</t>
  </si>
  <si>
    <t xml:space="preserve">     Otomotiv Endüstrisi</t>
  </si>
  <si>
    <t xml:space="preserve">     Gemi ve Yat</t>
  </si>
  <si>
    <t xml:space="preserve">     Makine ve Aksamları</t>
  </si>
  <si>
    <t xml:space="preserve">     Demir ve Demir Dışı Metaller</t>
  </si>
  <si>
    <t xml:space="preserve">     Çelik</t>
  </si>
  <si>
    <t xml:space="preserve">     Mücevher</t>
  </si>
  <si>
    <t xml:space="preserve">     İklimlendirme Sanayii</t>
  </si>
  <si>
    <t>III. MADENCİLİK</t>
  </si>
  <si>
    <t xml:space="preserve">     Madencilik Ürünleri</t>
  </si>
  <si>
    <t>T O P L A M (TİM*)</t>
  </si>
  <si>
    <t>İhracatçı Birlikleri Kaydından Muaf İhracat</t>
  </si>
  <si>
    <t>T O P L A M (TİM+TUİK*)</t>
  </si>
  <si>
    <t>Not: İlgili dönem ortalama MB Dolar Alış Kuru baz alınarak hesaplanmıştır.</t>
  </si>
  <si>
    <t>İHRACAT ARTIŞI KARŞILAŞTIRMA TABLOSU (USD - TL)</t>
  </si>
  <si>
    <t>USD Bazında Artış (%)</t>
  </si>
  <si>
    <t>TL Bazında Artış  (%)</t>
  </si>
  <si>
    <t>T O P L A M</t>
  </si>
  <si>
    <t>İHRACATÇI  BİRLİKLERİ 
GENEL SEKRETERLİKLERİ</t>
  </si>
  <si>
    <t>TOPLAM</t>
  </si>
  <si>
    <t xml:space="preserve"> </t>
  </si>
  <si>
    <t>OCAK</t>
  </si>
  <si>
    <t>ŞUBAT</t>
  </si>
  <si>
    <t>MART</t>
  </si>
  <si>
    <t>NİSAN</t>
  </si>
  <si>
    <t>MAYIS</t>
  </si>
  <si>
    <t>HAZİRAN</t>
  </si>
  <si>
    <t>EYLÜL</t>
  </si>
  <si>
    <t>EKİM</t>
  </si>
  <si>
    <t>KASIM</t>
  </si>
  <si>
    <t>ARALIK</t>
  </si>
  <si>
    <t>A. BİTKİSEL ÜRÜNLER</t>
  </si>
  <si>
    <t>B. HAYVANSAL ÜRÜNLER</t>
  </si>
  <si>
    <t>C. AĞAÇ MAMULLERİ VE ORMAN ÜRÜNLERİ</t>
  </si>
  <si>
    <t>A. TARIMA DAYALI İŞLENMİŞ ÜRÜNLER</t>
  </si>
  <si>
    <t>B. KİMYEVİ MADDELER</t>
  </si>
  <si>
    <t>C. SANAYİ MAMULLERİ</t>
  </si>
  <si>
    <t>(x1000 $)</t>
  </si>
  <si>
    <t>AGUSTOS</t>
  </si>
  <si>
    <t>Tablo 1</t>
  </si>
  <si>
    <t>En yüksek ihracat artışı elde edilen ilk 10 ülke*</t>
  </si>
  <si>
    <t>ÜLKE (Bin$)</t>
  </si>
  <si>
    <t>Değ. %</t>
  </si>
  <si>
    <t>Tablo 2</t>
  </si>
  <si>
    <t>En fazla ihracat yapılan ilk 10 ülke</t>
  </si>
  <si>
    <t>Tablo 3</t>
  </si>
  <si>
    <t xml:space="preserve">En fazla ihracat yapan ilk 10 sektör </t>
  </si>
  <si>
    <t>SEKTÖR (Bin$)</t>
  </si>
  <si>
    <t>Tablo 4</t>
  </si>
  <si>
    <t>İhracatını en yüksek oranlı artıran ilk 10 sektör</t>
  </si>
  <si>
    <t>Tablo 5</t>
  </si>
  <si>
    <t>En fazla ihracat yapan ilk 10 il</t>
  </si>
  <si>
    <t>İL (Bin$)</t>
  </si>
  <si>
    <t>Tablo 6</t>
  </si>
  <si>
    <t>İhracatını en yüksek oranlı artıran ilk 10 il</t>
  </si>
  <si>
    <t>Genel Toplam</t>
  </si>
  <si>
    <t>İlk 20 Ülke Toplam</t>
  </si>
  <si>
    <t>20.</t>
  </si>
  <si>
    <t>19.</t>
  </si>
  <si>
    <t>18.</t>
  </si>
  <si>
    <t>17.</t>
  </si>
  <si>
    <t>16.</t>
  </si>
  <si>
    <t>15.</t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</si>
  <si>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</si>
  <si>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</si>
  <si>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</si>
  <si>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</si>
  <si>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</si>
  <si>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</si>
  <si>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</si>
  <si>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</si>
  <si>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</si>
  <si>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</si>
  <si>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</si>
  <si>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</si>
  <si>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</si>
  <si>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</si>
  <si>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% PAY</t>
  </si>
  <si>
    <t>KÜMÜLATİF</t>
  </si>
  <si>
    <t>AĞUSTOS</t>
  </si>
  <si>
    <t>ÜLKE</t>
  </si>
  <si>
    <t>SON 12 AYLIK</t>
  </si>
  <si>
    <t xml:space="preserve">     Elektrik Elektronik ve Hizmet</t>
  </si>
  <si>
    <t xml:space="preserve">     Çimento Cam Seramik ve Toprak Ürünleri</t>
  </si>
  <si>
    <t xml:space="preserve">     Savunma ve Havacılık Sanayii</t>
  </si>
  <si>
    <t xml:space="preserve">* Aylar bazında toplam ihracat grafiğinde TUİK rakamları kullanılmıştır. </t>
  </si>
  <si>
    <t xml:space="preserve">     Mobilya, Kağıt ve Orman Ürünleri</t>
  </si>
  <si>
    <t xml:space="preserve">   C. AĞAÇ VE ORMAN ÜRÜNLERİ</t>
  </si>
  <si>
    <t xml:space="preserve">Son 12 aylık dönem için ilk 11 ay TUİK, son ay TİM rakamı kullanılmıştır. </t>
  </si>
  <si>
    <t xml:space="preserve">SEKTÖREL BAZDA İHRACAT KAYIT RAKAMLARI - 1.000 TL   </t>
  </si>
  <si>
    <t>İHRACATÇI  BİRLİKLERİ  GENEL SEKRETERLİKLERİ BAZINDA İHRACAT RAKAMLARI (1.000 $)</t>
  </si>
  <si>
    <t>*Ocak-Haziran dönemi için ilk 5 ay TUİK, son ay TİM rakamı kullanılmıştır.</t>
  </si>
  <si>
    <t>Not: İlgili dönem ortalama MB Dolar Satış Kuru baz alınarak hesaplanmıştır.</t>
  </si>
  <si>
    <t>Değişim    ('25/'24)</t>
  </si>
  <si>
    <t xml:space="preserve"> Pay(25)  (%)</t>
  </si>
  <si>
    <t>OCAK  (2025/2024)</t>
  </si>
  <si>
    <t>SON 12 AYLIK
(2025/2024)</t>
  </si>
  <si>
    <t>2025 YILI İHRACATIMIZDA İLK 20 ÜLKE (1.000 $)</t>
  </si>
  <si>
    <r>
      <rPr>
        <b/>
        <sz val="10"/>
        <color theme="1"/>
        <rFont val="Arial"/>
        <family val="2"/>
        <charset val="162"/>
      </rPr>
      <t>NOT</t>
    </r>
    <r>
      <rPr>
        <sz val="10"/>
        <color theme="1"/>
        <rFont val="Arial"/>
        <family val="2"/>
        <charset val="162"/>
      </rPr>
      <t xml:space="preserve"> =2025 Yılında 0 fobusd üzerindeki İller baz alınmıştır.</t>
    </r>
  </si>
  <si>
    <t>2025 İHRACAT RAKAMLARI - TL</t>
  </si>
  <si>
    <t>1 - 31 AĞUSTOS İHRACAT RAKAMLARI</t>
  </si>
  <si>
    <t xml:space="preserve">SEKTÖREL BAZDA İHRACAT RAKAMLARI -1.000 $ </t>
  </si>
  <si>
    <t>1 - 31 AĞUSTOS</t>
  </si>
  <si>
    <t>1 OCAK  -  31 AĞUSTOS</t>
  </si>
  <si>
    <t>2023 - 2024</t>
  </si>
  <si>
    <t>2024 - 2025</t>
  </si>
  <si>
    <t xml:space="preserve"> Hububat, Bakliyat, Yağlı Tohumlar ve Mamulleri </t>
  </si>
  <si>
    <t xml:space="preserve"> Yaş Meyve ve Sebze  </t>
  </si>
  <si>
    <t xml:space="preserve"> Meyve Sebze Mamulleri </t>
  </si>
  <si>
    <t xml:space="preserve"> Kuru Meyve ve Mamulleri  </t>
  </si>
  <si>
    <t xml:space="preserve"> Fındık ve Mamulleri </t>
  </si>
  <si>
    <t xml:space="preserve"> Zeytin ve Zeytinyağı </t>
  </si>
  <si>
    <t xml:space="preserve"> Tütün </t>
  </si>
  <si>
    <t xml:space="preserve"> Süs Bitkileri ve Mamulleri</t>
  </si>
  <si>
    <t xml:space="preserve"> Su Ürünleri ve Hayvansal Mamuller</t>
  </si>
  <si>
    <t xml:space="preserve"> Mobilya, Kağıt ve Orman Ürünleri</t>
  </si>
  <si>
    <t xml:space="preserve"> Tekstil ve Hammaddeleri</t>
  </si>
  <si>
    <t xml:space="preserve"> Deri ve Deri Mamulleri </t>
  </si>
  <si>
    <t xml:space="preserve"> Halı </t>
  </si>
  <si>
    <t xml:space="preserve"> Kimyevi Maddeler ve Mamulleri  </t>
  </si>
  <si>
    <t xml:space="preserve"> Hazırgiyim ve Konfeksiyon </t>
  </si>
  <si>
    <t xml:space="preserve"> Otomotiv Endüstrisi</t>
  </si>
  <si>
    <t xml:space="preserve"> Gemi, Yat ve Hizmetleri</t>
  </si>
  <si>
    <t xml:space="preserve"> Elektrik ve Elektronik</t>
  </si>
  <si>
    <t xml:space="preserve"> Makine ve Aksamları</t>
  </si>
  <si>
    <t xml:space="preserve"> Demir ve Demir Dışı Metaller </t>
  </si>
  <si>
    <t xml:space="preserve"> Çelik</t>
  </si>
  <si>
    <t xml:space="preserve"> Çimento Cam Seramik ve Toprak Ürünleri</t>
  </si>
  <si>
    <t xml:space="preserve"> Mücevher</t>
  </si>
  <si>
    <t xml:space="preserve"> Savunma ve Havacılık Sanayii</t>
  </si>
  <si>
    <t xml:space="preserve"> İklimlendirme Sanayii</t>
  </si>
  <si>
    <t xml:space="preserve"> Madencilik Ürünleri</t>
  </si>
  <si>
    <t>2024  1 - 31 AĞUSTOS</t>
  </si>
  <si>
    <t>2025  1 - 31 AĞUSTOS</t>
  </si>
  <si>
    <t>SAMSUN SERBEST BÖLGESİ</t>
  </si>
  <si>
    <t>ARUBA</t>
  </si>
  <si>
    <t>ORTA AFRİKA CUMHURİYETİ</t>
  </si>
  <si>
    <t>NİJER</t>
  </si>
  <si>
    <t>CABO VERDE</t>
  </si>
  <si>
    <t>GUATEMALA</t>
  </si>
  <si>
    <t>KUVEYT</t>
  </si>
  <si>
    <t>TÜRK VE CAİCOS AD.</t>
  </si>
  <si>
    <t>BURUNDİ</t>
  </si>
  <si>
    <t>MALİ</t>
  </si>
  <si>
    <t>ALMANYA</t>
  </si>
  <si>
    <t>BİRLEŞİK KRALLIK</t>
  </si>
  <si>
    <t>ABD</t>
  </si>
  <si>
    <t>İTALYA</t>
  </si>
  <si>
    <t>IRAK</t>
  </si>
  <si>
    <t>İSPANYA</t>
  </si>
  <si>
    <t>FRANSA</t>
  </si>
  <si>
    <t>BAE</t>
  </si>
  <si>
    <t>HOLLANDA</t>
  </si>
  <si>
    <t>ROMANYA</t>
  </si>
  <si>
    <t>İSTANBUL</t>
  </si>
  <si>
    <t>KOCAELI</t>
  </si>
  <si>
    <t>ANKARA</t>
  </si>
  <si>
    <t>BURSA</t>
  </si>
  <si>
    <t>İZMIR</t>
  </si>
  <si>
    <t>GAZIANTEP</t>
  </si>
  <si>
    <t>MANISA</t>
  </si>
  <si>
    <t>DENIZLI</t>
  </si>
  <si>
    <t>SAKARYA</t>
  </si>
  <si>
    <t>KONYA</t>
  </si>
  <si>
    <t>TUNCELI</t>
  </si>
  <si>
    <t>KIRIKKALE</t>
  </si>
  <si>
    <t>KASTAMONU</t>
  </si>
  <si>
    <t>ELAZIĞ</t>
  </si>
  <si>
    <t>ARDAHAN</t>
  </si>
  <si>
    <t>BINGÖL</t>
  </si>
  <si>
    <t>ERZINCAN</t>
  </si>
  <si>
    <t>ŞIRNAK</t>
  </si>
  <si>
    <t>BARTIN</t>
  </si>
  <si>
    <t>ISPARTA</t>
  </si>
  <si>
    <t>İMMİB</t>
  </si>
  <si>
    <t>UİB</t>
  </si>
  <si>
    <t>OAİB</t>
  </si>
  <si>
    <t>İTKİB</t>
  </si>
  <si>
    <t>EİB</t>
  </si>
  <si>
    <t>AKİB</t>
  </si>
  <si>
    <t>İİB</t>
  </si>
  <si>
    <t>GAİB</t>
  </si>
  <si>
    <t>DENİB</t>
  </si>
  <si>
    <t>DAİB</t>
  </si>
  <si>
    <t>BAİB</t>
  </si>
  <si>
    <t>KİB</t>
  </si>
  <si>
    <t>DKİB</t>
  </si>
  <si>
    <t>HİZMET</t>
  </si>
  <si>
    <t>POLONYA</t>
  </si>
  <si>
    <t>RUSYA FEDERASYONU</t>
  </si>
  <si>
    <t>BELÇİKA</t>
  </si>
  <si>
    <t>BULGARİSTAN</t>
  </si>
  <si>
    <t>FAS</t>
  </si>
  <si>
    <t>YUNANİSTAN</t>
  </si>
  <si>
    <t>SLOVENYA</t>
  </si>
  <si>
    <t>UKRAYNA</t>
  </si>
  <si>
    <t>MISIR</t>
  </si>
  <si>
    <t>ÇİN</t>
  </si>
  <si>
    <t>OCAK - AĞUSTOS  (2025/2024)</t>
  </si>
  <si>
    <t>İhracatçı Birlikleri Kaydından Muaf İhracat ile Antrepo ve Serbest Bölgeler Farkı</t>
  </si>
  <si>
    <t>GENEL İHRACAT TOPLAMI</t>
  </si>
  <si>
    <t>1 Ağustos - 31 Ağustos</t>
  </si>
  <si>
    <t>1 Ocak - 31 Ağustos</t>
  </si>
  <si>
    <t>1 Eylül - 31 Ağustos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</si>
</sst>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T_L_-;\-* #,##0.00\ _T_L_-;_-* &quot;-&quot;??\ _T_L_-;_-@_-"/>
    <numFmt numFmtId="165" formatCode="_-* #,##0.00\ _Y_T_L_-;\-* #,##0.00\ _Y_T_L_-;_-* &quot;-&quot;??\ _Y_T_L_-;_-@_-"/>
    <numFmt numFmtId="166" formatCode="0.0"/>
    <numFmt numFmtId="167" formatCode="#,##0.0"/>
    <numFmt numFmtId="168" formatCode="0.0%"/>
    <numFmt numFmtId="169" formatCode="_-* #,##0.0\ _T_L_-;\-* #,##0.0\ _T_L_-;_-* &quot;-&quot;??\ _T_L_-;_-@_-"/>
    <numFmt numFmtId="170" formatCode="_-* #,##0\ _T_L_-;\-* #,##0\ _T_L_-;_-* &quot;-&quot;??\ _T_L_-;_-@_-"/>
    <numFmt numFmtId="171" formatCode="#,##0.0000"/>
  </numFmts>
  <fonts count="84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b/>
      <sz val="10"/>
      <color indexed="8"/>
      <name val="Arial"/>
      <family val="2"/>
    </font>
    <font>
      <b/>
      <sz val="18"/>
      <name val="Verdana"/>
      <family val="2"/>
      <charset val="162"/>
    </font>
    <font>
      <b/>
      <sz val="12"/>
      <name val="Verdana"/>
      <family val="2"/>
      <charset val="162"/>
    </font>
    <font>
      <b/>
      <sz val="13"/>
      <name val="Arial"/>
      <family val="2"/>
      <charset val="162"/>
    </font>
    <font>
      <b/>
      <sz val="10"/>
      <name val="Arial"/>
      <family val="2"/>
      <charset val="162"/>
    </font>
    <font>
      <i/>
      <sz val="10"/>
      <color indexed="8"/>
      <name val="Arial"/>
      <family val="2"/>
      <charset val="162"/>
    </font>
    <font>
      <sz val="8"/>
      <color indexed="16"/>
      <name val="Arial"/>
      <family val="2"/>
      <charset val="162"/>
    </font>
    <font>
      <b/>
      <sz val="11"/>
      <name val="Arial"/>
      <family val="2"/>
      <charset val="162"/>
    </font>
    <font>
      <sz val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</font>
    <font>
      <b/>
      <sz val="10"/>
      <name val="Arial Tur"/>
      <family val="2"/>
      <charset val="162"/>
    </font>
    <font>
      <sz val="9.5"/>
      <name val="Arial Tur"/>
      <family val="2"/>
      <charset val="162"/>
    </font>
    <font>
      <sz val="9.5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5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 Tur"/>
      <family val="2"/>
      <charset val="162"/>
    </font>
    <font>
      <sz val="9.5"/>
      <color theme="1"/>
      <name val="Arial Tur"/>
      <family val="2"/>
      <charset val="162"/>
    </font>
    <font>
      <sz val="9.5"/>
      <color theme="1"/>
      <name val="Arial"/>
      <family val="2"/>
      <charset val="162"/>
    </font>
    <font>
      <b/>
      <sz val="20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14"/>
      <color theme="1"/>
      <name val="Arial"/>
      <family val="2"/>
      <charset val="162"/>
    </font>
    <font>
      <b/>
      <sz val="12"/>
      <color theme="1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sz val="11"/>
      <color theme="1"/>
      <name val="Arial Tur"/>
      <family val="2"/>
      <charset val="162"/>
    </font>
    <font>
      <b/>
      <sz val="8"/>
      <color theme="1"/>
      <name val="Arial"/>
      <family val="2"/>
      <charset val="162"/>
    </font>
    <font>
      <b/>
      <sz val="8"/>
      <color theme="1"/>
      <name val="Arial Tur"/>
      <family val="2"/>
      <charset val="162"/>
    </font>
    <font>
      <sz val="11"/>
      <color theme="1"/>
      <name val="Calibri"/>
      <family val="2"/>
      <scheme val="minor"/>
    </font>
    <font>
      <b/>
      <sz val="8"/>
      <color rgb="FF0000FF"/>
      <name val="Arial Tur"/>
      <family val="2"/>
      <charset val="162"/>
    </font>
    <font>
      <sz val="16"/>
      <color theme="1"/>
      <name val="Arial"/>
      <family val="2"/>
      <charset val="162"/>
    </font>
  </fonts>
  <fills count="4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8">
    <xf numFmtId="0" fontId="0" fillId="0" borderId="0"/>
    <xf numFmtId="164" fontId="16" fillId="0" borderId="0" applyFont="0" applyFill="0" applyBorder="0" applyAlignment="0" applyProtection="0"/>
    <xf numFmtId="0" fontId="16" fillId="0" borderId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6" borderId="0" applyNumberFormat="0" applyBorder="0" applyAlignment="0" applyProtection="0"/>
    <xf numFmtId="0" fontId="41" fillId="29" borderId="0" applyNumberFormat="0" applyBorder="0" applyAlignment="0" applyProtection="0"/>
    <xf numFmtId="0" fontId="41" fillId="28" borderId="0" applyNumberFormat="0" applyBorder="0" applyAlignment="0" applyProtection="0"/>
    <xf numFmtId="0" fontId="41" fillId="30" borderId="0" applyNumberFormat="0" applyBorder="0" applyAlignment="0" applyProtection="0"/>
    <xf numFmtId="0" fontId="41" fillId="27" borderId="0" applyNumberFormat="0" applyBorder="0" applyAlignment="0" applyProtection="0"/>
    <xf numFmtId="0" fontId="41" fillId="31" borderId="0" applyNumberFormat="0" applyBorder="0" applyAlignment="0" applyProtection="0"/>
    <xf numFmtId="0" fontId="41" fillId="30" borderId="0" applyNumberFormat="0" applyBorder="0" applyAlignment="0" applyProtection="0"/>
    <xf numFmtId="0" fontId="41" fillId="32" borderId="0" applyNumberFormat="0" applyBorder="0" applyAlignment="0" applyProtection="0"/>
    <xf numFmtId="0" fontId="41" fillId="31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" fillId="5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8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1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14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" fillId="17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" fillId="2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" fillId="6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9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" fillId="12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" fillId="15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" fillId="18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" fillId="2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15" fillId="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10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15" fillId="13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15" fillId="16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15" fillId="19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15" fillId="22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6" applyNumberFormat="0" applyFill="0" applyAlignment="0" applyProtection="0"/>
    <xf numFmtId="0" fontId="47" fillId="0" borderId="17" applyNumberFormat="0" applyFill="0" applyAlignment="0" applyProtection="0"/>
    <xf numFmtId="0" fontId="48" fillId="0" borderId="18" applyNumberFormat="0" applyFill="0" applyAlignment="0" applyProtection="0"/>
    <xf numFmtId="0" fontId="49" fillId="0" borderId="19" applyNumberFormat="0" applyFill="0" applyAlignment="0" applyProtection="0"/>
    <xf numFmtId="0" fontId="49" fillId="0" borderId="0" applyNumberFormat="0" applyFill="0" applyBorder="0" applyAlignment="0" applyProtection="0"/>
    <xf numFmtId="0" fontId="50" fillId="39" borderId="20" applyNumberFormat="0" applyAlignment="0" applyProtection="0"/>
    <xf numFmtId="0" fontId="50" fillId="39" borderId="20" applyNumberFormat="0" applyAlignment="0" applyProtection="0"/>
    <xf numFmtId="0" fontId="51" fillId="40" borderId="21" applyNumberFormat="0" applyAlignment="0" applyProtection="0"/>
    <xf numFmtId="0" fontId="51" fillId="40" borderId="21" applyNumberFormat="0" applyAlignment="0" applyProtection="0"/>
    <xf numFmtId="165" fontId="28" fillId="0" borderId="0" applyFont="0" applyFill="0" applyBorder="0" applyAlignment="0" applyProtection="0"/>
    <xf numFmtId="0" fontId="28" fillId="0" borderId="0"/>
    <xf numFmtId="0" fontId="52" fillId="39" borderId="22" applyNumberFormat="0" applyAlignment="0" applyProtection="0"/>
    <xf numFmtId="0" fontId="1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31" borderId="20" applyNumberFormat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6" fillId="0" borderId="1" applyNumberFormat="0" applyFill="0" applyAlignment="0" applyProtection="0"/>
    <xf numFmtId="0" fontId="47" fillId="0" borderId="17" applyNumberFormat="0" applyFill="0" applyAlignment="0" applyProtection="0"/>
    <xf numFmtId="0" fontId="7" fillId="0" borderId="2" applyNumberFormat="0" applyFill="0" applyAlignment="0" applyProtection="0"/>
    <xf numFmtId="0" fontId="48" fillId="0" borderId="18" applyNumberFormat="0" applyFill="0" applyAlignment="0" applyProtection="0"/>
    <xf numFmtId="0" fontId="8" fillId="0" borderId="3" applyNumberFormat="0" applyFill="0" applyAlignment="0" applyProtection="0"/>
    <xf numFmtId="0" fontId="49" fillId="0" borderId="19" applyNumberFormat="0" applyFill="0" applyAlignment="0" applyProtection="0"/>
    <xf numFmtId="0" fontId="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" fillId="2" borderId="4" applyNumberFormat="0" applyAlignment="0" applyProtection="0"/>
    <xf numFmtId="0" fontId="53" fillId="31" borderId="20" applyNumberFormat="0" applyAlignment="0" applyProtection="0"/>
    <xf numFmtId="0" fontId="53" fillId="31" borderId="20" applyNumberFormat="0" applyAlignment="0" applyProtection="0"/>
    <xf numFmtId="0" fontId="11" fillId="0" borderId="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28" fillId="0" borderId="0"/>
    <xf numFmtId="0" fontId="41" fillId="0" borderId="0"/>
    <xf numFmtId="0" fontId="41" fillId="0" borderId="0"/>
    <xf numFmtId="0" fontId="28" fillId="0" borderId="0"/>
    <xf numFmtId="0" fontId="4" fillId="0" borderId="0"/>
    <xf numFmtId="0" fontId="41" fillId="0" borderId="0"/>
    <xf numFmtId="0" fontId="41" fillId="0" borderId="0"/>
    <xf numFmtId="0" fontId="28" fillId="28" borderId="23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28" fillId="28" borderId="23" applyNumberFormat="0" applyFont="0" applyAlignment="0" applyProtection="0"/>
    <xf numFmtId="0" fontId="10" fillId="3" borderId="5" applyNumberFormat="0" applyAlignment="0" applyProtection="0"/>
    <xf numFmtId="0" fontId="52" fillId="39" borderId="22" applyNumberFormat="0" applyAlignment="0" applyProtection="0"/>
    <xf numFmtId="0" fontId="52" fillId="39" borderId="22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6" fillId="0" borderId="24" applyNumberFormat="0" applyFill="0" applyAlignment="0" applyProtection="0"/>
    <xf numFmtId="0" fontId="14" fillId="0" borderId="8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7" fillId="0" borderId="0" applyNumberFormat="0" applyFill="0" applyBorder="0" applyAlignment="0" applyProtection="0"/>
    <xf numFmtId="165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5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11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41" fillId="26" borderId="0" applyNumberFormat="0" applyBorder="0" applyAlignment="0" applyProtection="0"/>
    <xf numFmtId="0" fontId="2" fillId="14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2" fillId="17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0" fontId="2" fillId="2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6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41" fillId="27" borderId="0" applyNumberFormat="0" applyBorder="0" applyAlignment="0" applyProtection="0"/>
    <xf numFmtId="0" fontId="2" fillId="9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12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41" fillId="30" borderId="0" applyNumberFormat="0" applyBorder="0" applyAlignment="0" applyProtection="0"/>
    <xf numFmtId="0" fontId="2" fillId="15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41" fillId="32" borderId="0" applyNumberFormat="0" applyBorder="0" applyAlignment="0" applyProtection="0"/>
    <xf numFmtId="0" fontId="2" fillId="18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41" fillId="31" borderId="0" applyNumberFormat="0" applyBorder="0" applyAlignment="0" applyProtection="0"/>
    <xf numFmtId="0" fontId="2" fillId="21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50" fillId="39" borderId="20" applyNumberFormat="0" applyAlignment="0" applyProtection="0"/>
    <xf numFmtId="0" fontId="50" fillId="39" borderId="20" applyNumberFormat="0" applyAlignment="0" applyProtection="0"/>
    <xf numFmtId="0" fontId="50" fillId="39" borderId="20" applyNumberFormat="0" applyAlignment="0" applyProtection="0"/>
    <xf numFmtId="0" fontId="51" fillId="40" borderId="21" applyNumberFormat="0" applyAlignment="0" applyProtection="0"/>
    <xf numFmtId="0" fontId="51" fillId="40" borderId="21" applyNumberFormat="0" applyAlignment="0" applyProtection="0"/>
    <xf numFmtId="0" fontId="51" fillId="40" borderId="21" applyNumberFormat="0" applyAlignment="0" applyProtection="0"/>
    <xf numFmtId="165" fontId="1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4" fillId="41" borderId="0" applyNumberFormat="0" applyBorder="0" applyAlignment="0" applyProtection="0"/>
    <xf numFmtId="0" fontId="50" fillId="39" borderId="20" applyNumberFormat="0" applyAlignment="0" applyProtection="0"/>
    <xf numFmtId="0" fontId="53" fillId="31" borderId="20" applyNumberFormat="0" applyAlignment="0" applyProtection="0"/>
    <xf numFmtId="0" fontId="53" fillId="31" borderId="20" applyNumberFormat="0" applyAlignment="0" applyProtection="0"/>
    <xf numFmtId="0" fontId="53" fillId="31" borderId="20" applyNumberFormat="0" applyAlignment="0" applyProtection="0"/>
    <xf numFmtId="0" fontId="51" fillId="40" borderId="21" applyNumberFormat="0" applyAlignment="0" applyProtection="0"/>
    <xf numFmtId="0" fontId="54" fillId="41" borderId="0" applyNumberFormat="0" applyBorder="0" applyAlignment="0" applyProtection="0"/>
    <xf numFmtId="0" fontId="45" fillId="38" borderId="0" applyNumberFormat="0" applyBorder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46" fillId="0" borderId="16" applyNumberFormat="0" applyFill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55" fillId="31" borderId="0" applyNumberFormat="0" applyBorder="0" applyAlignment="0" applyProtection="0"/>
    <xf numFmtId="0" fontId="16" fillId="0" borderId="0"/>
    <xf numFmtId="0" fontId="41" fillId="0" borderId="0"/>
    <xf numFmtId="0" fontId="41" fillId="0" borderId="0"/>
    <xf numFmtId="0" fontId="16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2" fillId="4" borderId="7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41" fillId="28" borderId="23" applyNumberFormat="0" applyFont="0" applyAlignment="0" applyProtection="0"/>
    <xf numFmtId="0" fontId="2" fillId="4" borderId="7" applyNumberFormat="0" applyFont="0" applyAlignment="0" applyProtection="0"/>
    <xf numFmtId="0" fontId="16" fillId="28" borderId="23" applyNumberFormat="0" applyFont="0" applyAlignment="0" applyProtection="0"/>
    <xf numFmtId="0" fontId="55" fillId="31" borderId="0" applyNumberFormat="0" applyBorder="0" applyAlignment="0" applyProtection="0"/>
    <xf numFmtId="0" fontId="52" fillId="39" borderId="22" applyNumberFormat="0" applyAlignment="0" applyProtection="0"/>
    <xf numFmtId="0" fontId="52" fillId="39" borderId="22" applyNumberFormat="0" applyAlignment="0" applyProtection="0"/>
    <xf numFmtId="0" fontId="52" fillId="39" borderId="22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0" fontId="56" fillId="0" borderId="24" applyNumberFormat="0" applyFill="0" applyAlignment="0" applyProtection="0"/>
    <xf numFmtId="165" fontId="16" fillId="0" borderId="0" applyFont="0" applyFill="0" applyBorder="0" applyAlignment="0" applyProtection="0"/>
    <xf numFmtId="0" fontId="42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2" fillId="36" borderId="0" applyNumberFormat="0" applyBorder="0" applyAlignment="0" applyProtection="0"/>
    <xf numFmtId="0" fontId="42" fillId="33" borderId="0" applyNumberFormat="0" applyBorder="0" applyAlignment="0" applyProtection="0"/>
    <xf numFmtId="0" fontId="42" fillId="37" borderId="0" applyNumberFormat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81" fillId="0" borderId="0"/>
  </cellStyleXfs>
  <cellXfs count="170">
    <xf numFmtId="0" fontId="0" fillId="0" borderId="0" xfId="0"/>
    <xf numFmtId="0" fontId="17" fillId="0" borderId="0" xfId="2" applyFont="1" applyFill="1" applyBorder="1"/>
    <xf numFmtId="0" fontId="17" fillId="0" borderId="0" xfId="2" applyFont="1" applyFill="1"/>
    <xf numFmtId="0" fontId="17" fillId="0" borderId="9" xfId="2" applyFont="1" applyFill="1" applyBorder="1" applyAlignment="1">
      <alignment wrapText="1"/>
    </xf>
    <xf numFmtId="0" fontId="20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center"/>
    </xf>
    <xf numFmtId="1" fontId="21" fillId="0" borderId="9" xfId="2" applyNumberFormat="1" applyFont="1" applyFill="1" applyBorder="1" applyAlignment="1">
      <alignment horizontal="center"/>
    </xf>
    <xf numFmtId="2" fontId="22" fillId="0" borderId="9" xfId="2" applyNumberFormat="1" applyFont="1" applyFill="1" applyBorder="1" applyAlignment="1">
      <alignment horizontal="center" wrapText="1"/>
    </xf>
    <xf numFmtId="3" fontId="21" fillId="0" borderId="9" xfId="2" applyNumberFormat="1" applyFont="1" applyFill="1" applyBorder="1" applyAlignment="1">
      <alignment horizontal="center"/>
    </xf>
    <xf numFmtId="0" fontId="21" fillId="0" borderId="9" xfId="2" applyFont="1" applyFill="1" applyBorder="1"/>
    <xf numFmtId="166" fontId="21" fillId="0" borderId="9" xfId="2" applyNumberFormat="1" applyFont="1" applyFill="1" applyBorder="1" applyAlignment="1">
      <alignment horizontal="center"/>
    </xf>
    <xf numFmtId="0" fontId="17" fillId="0" borderId="9" xfId="2" applyFont="1" applyFill="1" applyBorder="1"/>
    <xf numFmtId="3" fontId="24" fillId="0" borderId="9" xfId="2" applyNumberFormat="1" applyFont="1" applyFill="1" applyBorder="1" applyAlignment="1">
      <alignment horizontal="center"/>
    </xf>
    <xf numFmtId="166" fontId="24" fillId="0" borderId="9" xfId="2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2" applyNumberFormat="1" applyFont="1" applyFill="1" applyBorder="1" applyAlignment="1">
      <alignment horizontal="center"/>
    </xf>
    <xf numFmtId="166" fontId="26" fillId="0" borderId="9" xfId="2" applyNumberFormat="1" applyFont="1" applyFill="1" applyBorder="1" applyAlignment="1">
      <alignment horizontal="center"/>
    </xf>
    <xf numFmtId="0" fontId="17" fillId="0" borderId="0" xfId="0" applyFont="1" applyFill="1" applyBorder="1"/>
    <xf numFmtId="0" fontId="17" fillId="0" borderId="0" xfId="0" applyFont="1" applyFill="1"/>
    <xf numFmtId="3" fontId="17" fillId="0" borderId="0" xfId="0" applyNumberFormat="1" applyFont="1" applyFill="1" applyBorder="1"/>
    <xf numFmtId="3" fontId="17" fillId="0" borderId="0" xfId="0" applyNumberFormat="1" applyFont="1" applyFill="1"/>
    <xf numFmtId="0" fontId="31" fillId="0" borderId="0" xfId="0" applyFont="1" applyFill="1" applyBorder="1"/>
    <xf numFmtId="0" fontId="30" fillId="0" borderId="0" xfId="0" applyFont="1" applyFill="1" applyBorder="1"/>
    <xf numFmtId="0" fontId="20" fillId="0" borderId="0" xfId="0" applyFont="1" applyFill="1" applyBorder="1"/>
    <xf numFmtId="3" fontId="20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/>
    </xf>
    <xf numFmtId="0" fontId="32" fillId="0" borderId="0" xfId="0" applyFont="1" applyFill="1" applyBorder="1"/>
    <xf numFmtId="164" fontId="17" fillId="0" borderId="0" xfId="1" applyFont="1" applyFill="1" applyBorder="1"/>
    <xf numFmtId="0" fontId="36" fillId="0" borderId="0" xfId="0" applyFont="1"/>
    <xf numFmtId="0" fontId="38" fillId="0" borderId="0" xfId="0" applyFont="1"/>
    <xf numFmtId="0" fontId="39" fillId="0" borderId="0" xfId="0" applyFont="1"/>
    <xf numFmtId="3" fontId="0" fillId="0" borderId="0" xfId="0" applyNumberFormat="1"/>
    <xf numFmtId="0" fontId="16" fillId="0" borderId="0" xfId="0" applyFont="1"/>
    <xf numFmtId="49" fontId="58" fillId="0" borderId="0" xfId="0" applyNumberFormat="1" applyFont="1" applyFill="1" applyBorder="1"/>
    <xf numFmtId="0" fontId="0" fillId="0" borderId="0" xfId="0" applyAlignment="1">
      <alignment horizontal="center"/>
    </xf>
    <xf numFmtId="3" fontId="24" fillId="0" borderId="9" xfId="0" applyNumberFormat="1" applyFont="1" applyFill="1" applyBorder="1" applyAlignment="1">
      <alignment horizontal="center"/>
    </xf>
    <xf numFmtId="2" fontId="24" fillId="0" borderId="9" xfId="0" applyNumberFormat="1" applyFont="1" applyFill="1" applyBorder="1" applyAlignment="1">
      <alignment horizontal="center"/>
    </xf>
    <xf numFmtId="0" fontId="31" fillId="23" borderId="9" xfId="2" applyFont="1" applyFill="1" applyBorder="1"/>
    <xf numFmtId="0" fontId="25" fillId="0" borderId="9" xfId="0" applyFont="1" applyFill="1" applyBorder="1"/>
    <xf numFmtId="3" fontId="25" fillId="24" borderId="9" xfId="0" applyNumberFormat="1" applyFont="1" applyFill="1" applyBorder="1" applyAlignment="1">
      <alignment horizontal="center"/>
    </xf>
    <xf numFmtId="2" fontId="25" fillId="24" borderId="9" xfId="0" applyNumberFormat="1" applyFont="1" applyFill="1" applyBorder="1" applyAlignment="1">
      <alignment horizontal="center"/>
    </xf>
    <xf numFmtId="1" fontId="25" fillId="24" borderId="9" xfId="0" applyNumberFormat="1" applyFont="1" applyFill="1" applyBorder="1" applyAlignment="1">
      <alignment horizontal="center"/>
    </xf>
    <xf numFmtId="2" fontId="24" fillId="25" borderId="9" xfId="0" applyNumberFormat="1" applyFont="1" applyFill="1" applyBorder="1" applyAlignment="1">
      <alignment horizontal="center"/>
    </xf>
    <xf numFmtId="2" fontId="25" fillId="0" borderId="9" xfId="0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0" fillId="0" borderId="9" xfId="0" applyBorder="1" applyAlignment="1">
      <alignment wrapText="1"/>
    </xf>
    <xf numFmtId="0" fontId="34" fillId="0" borderId="9" xfId="0" applyFont="1" applyBorder="1" applyAlignment="1">
      <alignment wrapText="1"/>
    </xf>
    <xf numFmtId="0" fontId="26" fillId="0" borderId="9" xfId="0" applyFont="1" applyBorder="1"/>
    <xf numFmtId="0" fontId="26" fillId="0" borderId="9" xfId="0" applyFont="1" applyBorder="1" applyAlignment="1">
      <alignment wrapText="1"/>
    </xf>
    <xf numFmtId="49" fontId="60" fillId="0" borderId="10" xfId="0" applyNumberFormat="1" applyFont="1" applyFill="1" applyBorder="1"/>
    <xf numFmtId="49" fontId="60" fillId="0" borderId="9" xfId="0" applyNumberFormat="1" applyFont="1" applyFill="1" applyBorder="1"/>
    <xf numFmtId="4" fontId="61" fillId="0" borderId="9" xfId="0" applyNumberFormat="1" applyFont="1" applyFill="1" applyBorder="1"/>
    <xf numFmtId="4" fontId="61" fillId="0" borderId="12" xfId="0" applyNumberFormat="1" applyFont="1" applyFill="1" applyBorder="1"/>
    <xf numFmtId="0" fontId="16" fillId="0" borderId="0" xfId="0" applyFont="1" applyFill="1" applyBorder="1"/>
    <xf numFmtId="3" fontId="36" fillId="0" borderId="0" xfId="0" applyNumberFormat="1" applyFont="1" applyFill="1" applyBorder="1" applyAlignment="1">
      <alignment horizontal="center"/>
    </xf>
    <xf numFmtId="4" fontId="61" fillId="0" borderId="13" xfId="0" applyNumberFormat="1" applyFont="1" applyFill="1" applyBorder="1"/>
    <xf numFmtId="0" fontId="36" fillId="0" borderId="0" xfId="0" applyFont="1" applyFill="1" applyBorder="1" applyAlignment="1">
      <alignment horizontal="center"/>
    </xf>
    <xf numFmtId="49" fontId="59" fillId="42" borderId="9" xfId="0" applyNumberFormat="1" applyFont="1" applyFill="1" applyBorder="1" applyAlignment="1">
      <alignment horizontal="center"/>
    </xf>
    <xf numFmtId="0" fontId="59" fillId="42" borderId="9" xfId="0" applyFont="1" applyFill="1" applyBorder="1" applyAlignment="1">
      <alignment horizontal="center"/>
    </xf>
    <xf numFmtId="169" fontId="27" fillId="0" borderId="9" xfId="1" applyNumberFormat="1" applyFont="1" applyFill="1" applyBorder="1" applyAlignment="1">
      <alignment horizontal="center" vertical="center"/>
    </xf>
    <xf numFmtId="0" fontId="37" fillId="0" borderId="0" xfId="2" applyFont="1" applyFill="1" applyBorder="1"/>
    <xf numFmtId="169" fontId="27" fillId="0" borderId="9" xfId="0" applyNumberFormat="1" applyFont="1" applyFill="1" applyBorder="1" applyAlignment="1">
      <alignment horizontal="center" vertical="center"/>
    </xf>
    <xf numFmtId="3" fontId="21" fillId="0" borderId="9" xfId="0" applyNumberFormat="1" applyFont="1" applyFill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18" fillId="0" borderId="0" xfId="2" applyFont="1" applyFill="1" applyBorder="1" applyAlignment="1"/>
    <xf numFmtId="170" fontId="26" fillId="0" borderId="9" xfId="0" applyNumberFormat="1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1" fontId="21" fillId="0" borderId="9" xfId="2" applyNumberFormat="1" applyFont="1" applyFill="1" applyBorder="1" applyAlignment="1">
      <alignment horizontal="center" vertical="center"/>
    </xf>
    <xf numFmtId="0" fontId="26" fillId="0" borderId="0" xfId="0" applyFont="1"/>
    <xf numFmtId="167" fontId="21" fillId="0" borderId="9" xfId="0" applyNumberFormat="1" applyFont="1" applyFill="1" applyBorder="1" applyAlignment="1">
      <alignment horizontal="center" vertical="center"/>
    </xf>
    <xf numFmtId="3" fontId="25" fillId="0" borderId="9" xfId="0" applyNumberFormat="1" applyFont="1" applyFill="1" applyBorder="1" applyAlignment="1">
      <alignment horizontal="right" vertical="center"/>
    </xf>
    <xf numFmtId="3" fontId="21" fillId="0" borderId="9" xfId="0" applyNumberFormat="1" applyFont="1" applyFill="1" applyBorder="1" applyAlignment="1">
      <alignment horizontal="right" vertical="center"/>
    </xf>
    <xf numFmtId="169" fontId="27" fillId="0" borderId="9" xfId="0" applyNumberFormat="1" applyFont="1" applyFill="1" applyBorder="1" applyAlignment="1">
      <alignment vertical="center"/>
    </xf>
    <xf numFmtId="170" fontId="26" fillId="0" borderId="9" xfId="0" applyNumberFormat="1" applyFont="1" applyFill="1" applyBorder="1" applyAlignment="1">
      <alignment vertical="center"/>
    </xf>
    <xf numFmtId="4" fontId="61" fillId="0" borderId="9" xfId="0" applyNumberFormat="1" applyFont="1" applyFill="1" applyBorder="1" applyAlignment="1">
      <alignment horizontal="right"/>
    </xf>
    <xf numFmtId="3" fontId="61" fillId="0" borderId="9" xfId="0" applyNumberFormat="1" applyFont="1" applyFill="1" applyBorder="1" applyAlignment="1">
      <alignment horizontal="right"/>
    </xf>
    <xf numFmtId="0" fontId="32" fillId="0" borderId="9" xfId="0" applyFont="1" applyFill="1" applyBorder="1"/>
    <xf numFmtId="0" fontId="32" fillId="0" borderId="9" xfId="0" applyFont="1" applyFill="1" applyBorder="1" applyAlignment="1">
      <alignment horizontal="center" vertical="center"/>
    </xf>
    <xf numFmtId="171" fontId="17" fillId="0" borderId="9" xfId="0" applyNumberFormat="1" applyFont="1" applyFill="1" applyBorder="1"/>
    <xf numFmtId="17" fontId="32" fillId="0" borderId="9" xfId="0" applyNumberFormat="1" applyFont="1" applyFill="1" applyBorder="1" applyAlignment="1">
      <alignment horizontal="center" vertical="center"/>
    </xf>
    <xf numFmtId="0" fontId="23" fillId="0" borderId="9" xfId="2" applyFont="1" applyFill="1" applyBorder="1"/>
    <xf numFmtId="0" fontId="62" fillId="0" borderId="9" xfId="0" applyFont="1" applyFill="1" applyBorder="1" applyAlignment="1">
      <alignment wrapText="1"/>
    </xf>
    <xf numFmtId="0" fontId="70" fillId="0" borderId="9" xfId="0" applyFont="1" applyFill="1" applyBorder="1" applyAlignment="1">
      <alignment wrapText="1"/>
    </xf>
    <xf numFmtId="0" fontId="65" fillId="0" borderId="9" xfId="2" applyFont="1" applyFill="1" applyBorder="1" applyAlignment="1">
      <alignment horizontal="center"/>
    </xf>
    <xf numFmtId="1" fontId="65" fillId="0" borderId="9" xfId="2" applyNumberFormat="1" applyFont="1" applyFill="1" applyBorder="1" applyAlignment="1">
      <alignment horizontal="center"/>
    </xf>
    <xf numFmtId="0" fontId="72" fillId="0" borderId="9" xfId="0" applyFont="1" applyFill="1" applyBorder="1"/>
    <xf numFmtId="3" fontId="65" fillId="0" borderId="9" xfId="0" applyNumberFormat="1" applyFont="1" applyFill="1" applyBorder="1" applyAlignment="1">
      <alignment horizontal="center"/>
    </xf>
    <xf numFmtId="4" fontId="65" fillId="0" borderId="9" xfId="0" applyNumberFormat="1" applyFont="1" applyFill="1" applyBorder="1" applyAlignment="1">
      <alignment horizontal="center"/>
    </xf>
    <xf numFmtId="0" fontId="65" fillId="0" borderId="9" xfId="0" applyFont="1" applyFill="1" applyBorder="1"/>
    <xf numFmtId="2" fontId="65" fillId="0" borderId="9" xfId="0" applyNumberFormat="1" applyFont="1" applyFill="1" applyBorder="1" applyAlignment="1">
      <alignment horizontal="center"/>
    </xf>
    <xf numFmtId="0" fontId="62" fillId="0" borderId="9" xfId="0" applyFont="1" applyFill="1" applyBorder="1"/>
    <xf numFmtId="3" fontId="73" fillId="0" borderId="9" xfId="0" applyNumberFormat="1" applyFont="1" applyFill="1" applyBorder="1" applyAlignment="1">
      <alignment horizontal="center"/>
    </xf>
    <xf numFmtId="2" fontId="73" fillId="0" borderId="9" xfId="0" applyNumberFormat="1" applyFont="1" applyFill="1" applyBorder="1" applyAlignment="1">
      <alignment horizontal="center"/>
    </xf>
    <xf numFmtId="0" fontId="70" fillId="0" borderId="9" xfId="0" applyFont="1" applyFill="1" applyBorder="1"/>
    <xf numFmtId="3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/>
    </xf>
    <xf numFmtId="1" fontId="71" fillId="0" borderId="9" xfId="0" applyNumberFormat="1" applyFont="1" applyFill="1" applyBorder="1" applyAlignment="1">
      <alignment horizontal="center"/>
    </xf>
    <xf numFmtId="2" fontId="71" fillId="0" borderId="9" xfId="0" applyNumberFormat="1" applyFont="1" applyFill="1" applyBorder="1" applyAlignment="1">
      <alignment horizontal="center" wrapText="1"/>
    </xf>
    <xf numFmtId="166" fontId="65" fillId="0" borderId="9" xfId="0" applyNumberFormat="1" applyFont="1" applyFill="1" applyBorder="1" applyAlignment="1">
      <alignment horizontal="center"/>
    </xf>
    <xf numFmtId="166" fontId="73" fillId="0" borderId="9" xfId="0" applyNumberFormat="1" applyFont="1" applyFill="1" applyBorder="1" applyAlignment="1">
      <alignment horizontal="center"/>
    </xf>
    <xf numFmtId="0" fontId="62" fillId="0" borderId="9" xfId="2" applyFont="1" applyFill="1" applyBorder="1"/>
    <xf numFmtId="0" fontId="74" fillId="0" borderId="9" xfId="0" applyFont="1" applyFill="1" applyBorder="1"/>
    <xf numFmtId="166" fontId="70" fillId="0" borderId="9" xfId="0" applyNumberFormat="1" applyFont="1" applyFill="1" applyBorder="1" applyAlignment="1">
      <alignment horizontal="center"/>
    </xf>
    <xf numFmtId="0" fontId="62" fillId="43" borderId="0" xfId="0" applyFont="1" applyFill="1"/>
    <xf numFmtId="3" fontId="62" fillId="43" borderId="0" xfId="0" applyNumberFormat="1" applyFont="1" applyFill="1"/>
    <xf numFmtId="49" fontId="66" fillId="43" borderId="9" xfId="0" applyNumberFormat="1" applyFont="1" applyFill="1" applyBorder="1" applyAlignment="1">
      <alignment horizontal="left"/>
    </xf>
    <xf numFmtId="3" fontId="66" fillId="43" borderId="9" xfId="0" applyNumberFormat="1" applyFont="1" applyFill="1" applyBorder="1" applyAlignment="1">
      <alignment horizontal="right"/>
    </xf>
    <xf numFmtId="49" fontId="66" fillId="43" borderId="9" xfId="0" applyNumberFormat="1" applyFont="1" applyFill="1" applyBorder="1" applyAlignment="1">
      <alignment horizontal="right"/>
    </xf>
    <xf numFmtId="49" fontId="67" fillId="43" borderId="9" xfId="0" applyNumberFormat="1" applyFont="1" applyFill="1" applyBorder="1"/>
    <xf numFmtId="3" fontId="68" fillId="43" borderId="9" xfId="0" applyNumberFormat="1" applyFont="1" applyFill="1" applyBorder="1" applyAlignment="1">
      <alignment horizontal="right"/>
    </xf>
    <xf numFmtId="49" fontId="67" fillId="43" borderId="25" xfId="0" applyNumberFormat="1" applyFont="1" applyFill="1" applyBorder="1"/>
    <xf numFmtId="168" fontId="68" fillId="43" borderId="0" xfId="170" applyNumberFormat="1" applyFont="1" applyFill="1" applyBorder="1"/>
    <xf numFmtId="49" fontId="67" fillId="43" borderId="0" xfId="0" applyNumberFormat="1" applyFont="1" applyFill="1" applyBorder="1"/>
    <xf numFmtId="0" fontId="63" fillId="43" borderId="0" xfId="0" applyFont="1" applyFill="1"/>
    <xf numFmtId="3" fontId="68" fillId="43" borderId="9" xfId="0" applyNumberFormat="1" applyFont="1" applyFill="1" applyBorder="1"/>
    <xf numFmtId="168" fontId="68" fillId="43" borderId="9" xfId="170" applyNumberFormat="1" applyFont="1" applyFill="1" applyBorder="1" applyAlignment="1">
      <alignment horizontal="center"/>
    </xf>
    <xf numFmtId="0" fontId="25" fillId="0" borderId="9" xfId="2" applyFont="1" applyFill="1" applyBorder="1" applyAlignment="1">
      <alignment vertical="center" wrapText="1"/>
    </xf>
    <xf numFmtId="3" fontId="25" fillId="0" borderId="9" xfId="2" applyNumberFormat="1" applyFont="1" applyFill="1" applyBorder="1" applyAlignment="1">
      <alignment horizontal="center" vertical="center"/>
    </xf>
    <xf numFmtId="166" fontId="25" fillId="0" borderId="9" xfId="2" applyNumberFormat="1" applyFont="1" applyFill="1" applyBorder="1" applyAlignment="1">
      <alignment horizontal="center" vertical="center"/>
    </xf>
    <xf numFmtId="166" fontId="27" fillId="0" borderId="9" xfId="2" applyNumberFormat="1" applyFont="1" applyFill="1" applyBorder="1" applyAlignment="1">
      <alignment horizontal="center" vertical="center"/>
    </xf>
    <xf numFmtId="0" fontId="29" fillId="0" borderId="9" xfId="2" applyFont="1" applyFill="1" applyBorder="1" applyAlignment="1">
      <alignment vertical="center"/>
    </xf>
    <xf numFmtId="3" fontId="29" fillId="44" borderId="9" xfId="2" applyNumberFormat="1" applyFont="1" applyFill="1" applyBorder="1" applyAlignment="1">
      <alignment horizontal="center" vertical="center"/>
    </xf>
    <xf numFmtId="166" fontId="83" fillId="0" borderId="9" xfId="336" applyNumberFormat="1" applyFont="1" applyBorder="1" applyAlignment="1">
      <alignment horizontal="center" vertical="center"/>
    </xf>
    <xf numFmtId="166" fontId="29" fillId="0" borderId="9" xfId="2" applyNumberFormat="1" applyFont="1" applyFill="1" applyBorder="1" applyAlignment="1">
      <alignment horizontal="center" vertical="center"/>
    </xf>
    <xf numFmtId="0" fontId="20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1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/>
    </xf>
    <xf numFmtId="0" fontId="65" fillId="43" borderId="9" xfId="2" applyFont="1" applyFill="1" applyBorder="1" applyAlignment="1">
      <alignment horizontal="center"/>
    </xf>
    <xf numFmtId="0" fontId="64" fillId="43" borderId="9" xfId="2" applyFont="1" applyFill="1" applyBorder="1" applyAlignment="1">
      <alignment horizontal="center"/>
    </xf>
    <xf numFmtId="0" fontId="70" fillId="0" borderId="9" xfId="2" applyFont="1" applyFill="1" applyBorder="1" applyAlignment="1">
      <alignment horizontal="center" vertical="center"/>
    </xf>
    <xf numFmtId="0" fontId="69" fillId="0" borderId="10" xfId="0" applyFont="1" applyFill="1" applyBorder="1" applyAlignment="1">
      <alignment horizontal="center" vertical="center"/>
    </xf>
    <xf numFmtId="0" fontId="69" fillId="0" borderId="11" xfId="0" applyFont="1" applyFill="1" applyBorder="1" applyAlignment="1">
      <alignment horizontal="center" vertical="center"/>
    </xf>
    <xf numFmtId="0" fontId="69" fillId="0" borderId="12" xfId="0" applyFont="1" applyFill="1" applyBorder="1" applyAlignment="1">
      <alignment horizontal="center" vertical="center"/>
    </xf>
    <xf numFmtId="0" fontId="70" fillId="0" borderId="9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3" fontId="36" fillId="0" borderId="0" xfId="0" applyNumberFormat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2" fillId="0" borderId="0" xfId="0" applyFont="1" applyFill="1" applyAlignment="1">
      <alignment vertical="center"/>
    </xf>
    <xf numFmtId="49" fontId="75" fillId="0" borderId="10" xfId="0" applyNumberFormat="1" applyFont="1" applyFill="1" applyBorder="1" applyAlignment="1">
      <alignment horizontal="center" vertical="center"/>
    </xf>
    <xf numFmtId="49" fontId="75" fillId="0" borderId="11" xfId="0" applyNumberFormat="1" applyFont="1" applyFill="1" applyBorder="1" applyAlignment="1">
      <alignment horizontal="center" vertical="center"/>
    </xf>
    <xf numFmtId="0" fontId="75" fillId="0" borderId="1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3" fillId="0" borderId="0" xfId="0" applyFont="1" applyFill="1" applyAlignment="1">
      <alignment vertical="center"/>
    </xf>
    <xf numFmtId="0" fontId="76" fillId="0" borderId="26" xfId="0" applyFont="1" applyFill="1" applyBorder="1" applyAlignment="1">
      <alignment vertical="center"/>
    </xf>
    <xf numFmtId="3" fontId="76" fillId="0" borderId="27" xfId="0" applyNumberFormat="1" applyFont="1" applyFill="1" applyBorder="1" applyAlignment="1">
      <alignment horizontal="right" vertical="center"/>
    </xf>
    <xf numFmtId="3" fontId="76" fillId="0" borderId="28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76" fillId="0" borderId="14" xfId="0" applyFont="1" applyFill="1" applyBorder="1" applyAlignment="1">
      <alignment vertical="center"/>
    </xf>
    <xf numFmtId="3" fontId="76" fillId="0" borderId="0" xfId="0" applyNumberFormat="1" applyFont="1" applyFill="1" applyBorder="1" applyAlignment="1">
      <alignment horizontal="right" vertical="center"/>
    </xf>
    <xf numFmtId="3" fontId="76" fillId="0" borderId="15" xfId="0" applyNumberFormat="1" applyFont="1" applyFill="1" applyBorder="1" applyAlignment="1">
      <alignment horizontal="right" vertical="center"/>
    </xf>
    <xf numFmtId="0" fontId="77" fillId="0" borderId="14" xfId="0" applyFont="1" applyFill="1" applyBorder="1" applyAlignment="1">
      <alignment vertical="center"/>
    </xf>
    <xf numFmtId="3" fontId="77" fillId="0" borderId="0" xfId="0" applyNumberFormat="1" applyFont="1" applyFill="1" applyBorder="1" applyAlignment="1">
      <alignment horizontal="right" vertical="center"/>
    </xf>
    <xf numFmtId="3" fontId="78" fillId="0" borderId="0" xfId="0" applyNumberFormat="1" applyFont="1" applyFill="1" applyBorder="1" applyAlignment="1">
      <alignment horizontal="right" vertical="center"/>
    </xf>
    <xf numFmtId="0" fontId="77" fillId="0" borderId="30" xfId="0" applyFont="1" applyFill="1" applyBorder="1" applyAlignment="1">
      <alignment vertical="center"/>
    </xf>
    <xf numFmtId="3" fontId="77" fillId="0" borderId="29" xfId="0" applyNumberFormat="1" applyFont="1" applyFill="1" applyBorder="1" applyAlignment="1">
      <alignment horizontal="right" vertical="center"/>
    </xf>
    <xf numFmtId="3" fontId="76" fillId="0" borderId="31" xfId="0" applyNumberFormat="1" applyFont="1" applyFill="1" applyBorder="1" applyAlignment="1">
      <alignment horizontal="right" vertical="center"/>
    </xf>
    <xf numFmtId="0" fontId="79" fillId="0" borderId="0" xfId="0" applyFont="1" applyFill="1" applyAlignment="1">
      <alignment vertical="center"/>
    </xf>
    <xf numFmtId="0" fontId="80" fillId="0" borderId="10" xfId="0" applyFont="1" applyFill="1" applyBorder="1" applyAlignment="1">
      <alignment horizontal="center" vertical="center"/>
    </xf>
    <xf numFmtId="3" fontId="80" fillId="0" borderId="11" xfId="0" applyNumberFormat="1" applyFont="1" applyFill="1" applyBorder="1" applyAlignment="1">
      <alignment horizontal="right" vertical="center"/>
    </xf>
    <xf numFmtId="3" fontId="80" fillId="0" borderId="12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vertical="center"/>
    </xf>
    <xf numFmtId="3" fontId="82" fillId="0" borderId="1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338">
    <cellStyle name="%20 - Vurgu1 2" xfId="3" xr:uid="{00000000-0005-0000-0000-000000000000}"/>
    <cellStyle name="%20 - Vurgu2 2" xfId="4" xr:uid="{00000000-0005-0000-0000-000001000000}"/>
    <cellStyle name="%20 - Vurgu3 2" xfId="5" xr:uid="{00000000-0005-0000-0000-000002000000}"/>
    <cellStyle name="%20 - Vurgu4 2" xfId="6" xr:uid="{00000000-0005-0000-0000-000003000000}"/>
    <cellStyle name="%20 - Vurgu5 2" xfId="7" xr:uid="{00000000-0005-0000-0000-000004000000}"/>
    <cellStyle name="%20 - Vurgu6 2" xfId="8" xr:uid="{00000000-0005-0000-0000-000005000000}"/>
    <cellStyle name="%40 - Vurgu1 2" xfId="9" xr:uid="{00000000-0005-0000-0000-000006000000}"/>
    <cellStyle name="%40 - Vurgu2 2" xfId="10" xr:uid="{00000000-0005-0000-0000-000007000000}"/>
    <cellStyle name="%40 - Vurgu3 2" xfId="11" xr:uid="{00000000-0005-0000-0000-000008000000}"/>
    <cellStyle name="%40 - Vurgu4 2" xfId="12" xr:uid="{00000000-0005-0000-0000-000009000000}"/>
    <cellStyle name="%40 - Vurgu5 2" xfId="13" xr:uid="{00000000-0005-0000-0000-00000A000000}"/>
    <cellStyle name="%40 - Vurgu6 2" xfId="14" xr:uid="{00000000-0005-0000-0000-00000B000000}"/>
    <cellStyle name="%60 - Vurgu1 2" xfId="15" xr:uid="{00000000-0005-0000-0000-00000C000000}"/>
    <cellStyle name="%60 - Vurgu2 2" xfId="16" xr:uid="{00000000-0005-0000-0000-00000D000000}"/>
    <cellStyle name="%60 - Vurgu3 2" xfId="17" xr:uid="{00000000-0005-0000-0000-00000E000000}"/>
    <cellStyle name="%60 - Vurgu4 2" xfId="18" xr:uid="{00000000-0005-0000-0000-00000F000000}"/>
    <cellStyle name="%60 - Vurgu5 2" xfId="19" xr:uid="{00000000-0005-0000-0000-000010000000}"/>
    <cellStyle name="%60 - Vurgu6 2" xfId="20" xr:uid="{00000000-0005-0000-0000-000011000000}"/>
    <cellStyle name="20% - Accent1" xfId="21" xr:uid="{00000000-0005-0000-0000-000012000000}"/>
    <cellStyle name="20% - Accent1 2" xfId="22" xr:uid="{00000000-0005-0000-0000-000013000000}"/>
    <cellStyle name="20% - Accent1 2 2" xfId="23" xr:uid="{00000000-0005-0000-0000-000014000000}"/>
    <cellStyle name="20% - Accent1 2 2 2" xfId="171" xr:uid="{00000000-0005-0000-0000-000015000000}"/>
    <cellStyle name="20% - Accent1 2 3" xfId="172" xr:uid="{00000000-0005-0000-0000-000016000000}"/>
    <cellStyle name="20% - Accent1 3" xfId="173" xr:uid="{00000000-0005-0000-0000-000017000000}"/>
    <cellStyle name="20% - Accent1 4" xfId="174" xr:uid="{00000000-0005-0000-0000-000018000000}"/>
    <cellStyle name="20% - Accent2" xfId="24" xr:uid="{00000000-0005-0000-0000-000019000000}"/>
    <cellStyle name="20% - Accent2 2" xfId="25" xr:uid="{00000000-0005-0000-0000-00001A000000}"/>
    <cellStyle name="20% - Accent2 2 2" xfId="26" xr:uid="{00000000-0005-0000-0000-00001B000000}"/>
    <cellStyle name="20% - Accent2 2 2 2" xfId="175" xr:uid="{00000000-0005-0000-0000-00001C000000}"/>
    <cellStyle name="20% - Accent2 2 3" xfId="176" xr:uid="{00000000-0005-0000-0000-00001D000000}"/>
    <cellStyle name="20% - Accent2 3" xfId="177" xr:uid="{00000000-0005-0000-0000-00001E000000}"/>
    <cellStyle name="20% - Accent2 4" xfId="178" xr:uid="{00000000-0005-0000-0000-00001F000000}"/>
    <cellStyle name="20% - Accent3" xfId="27" xr:uid="{00000000-0005-0000-0000-000020000000}"/>
    <cellStyle name="20% - Accent3 2" xfId="28" xr:uid="{00000000-0005-0000-0000-000021000000}"/>
    <cellStyle name="20% - Accent3 2 2" xfId="29" xr:uid="{00000000-0005-0000-0000-000022000000}"/>
    <cellStyle name="20% - Accent3 2 2 2" xfId="179" xr:uid="{00000000-0005-0000-0000-000023000000}"/>
    <cellStyle name="20% - Accent3 2 3" xfId="180" xr:uid="{00000000-0005-0000-0000-000024000000}"/>
    <cellStyle name="20% - Accent3 3" xfId="181" xr:uid="{00000000-0005-0000-0000-000025000000}"/>
    <cellStyle name="20% - Accent3 4" xfId="182" xr:uid="{00000000-0005-0000-0000-000026000000}"/>
    <cellStyle name="20% - Accent4" xfId="30" xr:uid="{00000000-0005-0000-0000-000027000000}"/>
    <cellStyle name="20% - Accent4 2" xfId="31" xr:uid="{00000000-0005-0000-0000-000028000000}"/>
    <cellStyle name="20% - Accent4 2 2" xfId="32" xr:uid="{00000000-0005-0000-0000-000029000000}"/>
    <cellStyle name="20% - Accent4 2 2 2" xfId="183" xr:uid="{00000000-0005-0000-0000-00002A000000}"/>
    <cellStyle name="20% - Accent4 2 3" xfId="184" xr:uid="{00000000-0005-0000-0000-00002B000000}"/>
    <cellStyle name="20% - Accent4 3" xfId="185" xr:uid="{00000000-0005-0000-0000-00002C000000}"/>
    <cellStyle name="20% - Accent4 4" xfId="186" xr:uid="{00000000-0005-0000-0000-00002D000000}"/>
    <cellStyle name="20% - Accent5" xfId="33" xr:uid="{00000000-0005-0000-0000-00002E000000}"/>
    <cellStyle name="20% - Accent5 2" xfId="34" xr:uid="{00000000-0005-0000-0000-00002F000000}"/>
    <cellStyle name="20% - Accent5 2 2" xfId="35" xr:uid="{00000000-0005-0000-0000-000030000000}"/>
    <cellStyle name="20% - Accent5 2 2 2" xfId="187" xr:uid="{00000000-0005-0000-0000-000031000000}"/>
    <cellStyle name="20% - Accent5 2 3" xfId="188" xr:uid="{00000000-0005-0000-0000-000032000000}"/>
    <cellStyle name="20% - Accent5 3" xfId="189" xr:uid="{00000000-0005-0000-0000-000033000000}"/>
    <cellStyle name="20% - Accent5 4" xfId="190" xr:uid="{00000000-0005-0000-0000-000034000000}"/>
    <cellStyle name="20% - Accent6" xfId="36" xr:uid="{00000000-0005-0000-0000-000035000000}"/>
    <cellStyle name="20% - Accent6 2" xfId="37" xr:uid="{00000000-0005-0000-0000-000036000000}"/>
    <cellStyle name="20% - Accent6 2 2" xfId="38" xr:uid="{00000000-0005-0000-0000-000037000000}"/>
    <cellStyle name="20% - Accent6 2 2 2" xfId="191" xr:uid="{00000000-0005-0000-0000-000038000000}"/>
    <cellStyle name="20% - Accent6 2 3" xfId="192" xr:uid="{00000000-0005-0000-0000-000039000000}"/>
    <cellStyle name="20% - Accent6 3" xfId="193" xr:uid="{00000000-0005-0000-0000-00003A000000}"/>
    <cellStyle name="20% - Accent6 4" xfId="194" xr:uid="{00000000-0005-0000-0000-00003B000000}"/>
    <cellStyle name="40% - Accent1" xfId="39" xr:uid="{00000000-0005-0000-0000-00003C000000}"/>
    <cellStyle name="40% - Accent1 2" xfId="40" xr:uid="{00000000-0005-0000-0000-00003D000000}"/>
    <cellStyle name="40% - Accent1 2 2" xfId="41" xr:uid="{00000000-0005-0000-0000-00003E000000}"/>
    <cellStyle name="40% - Accent1 2 2 2" xfId="195" xr:uid="{00000000-0005-0000-0000-00003F000000}"/>
    <cellStyle name="40% - Accent1 2 3" xfId="196" xr:uid="{00000000-0005-0000-0000-000040000000}"/>
    <cellStyle name="40% - Accent1 3" xfId="197" xr:uid="{00000000-0005-0000-0000-000041000000}"/>
    <cellStyle name="40% - Accent1 4" xfId="198" xr:uid="{00000000-0005-0000-0000-000042000000}"/>
    <cellStyle name="40% - Accent2" xfId="42" xr:uid="{00000000-0005-0000-0000-000043000000}"/>
    <cellStyle name="40% - Accent2 2" xfId="43" xr:uid="{00000000-0005-0000-0000-000044000000}"/>
    <cellStyle name="40% - Accent2 2 2" xfId="44" xr:uid="{00000000-0005-0000-0000-000045000000}"/>
    <cellStyle name="40% - Accent2 2 2 2" xfId="199" xr:uid="{00000000-0005-0000-0000-000046000000}"/>
    <cellStyle name="40% - Accent2 2 3" xfId="200" xr:uid="{00000000-0005-0000-0000-000047000000}"/>
    <cellStyle name="40% - Accent2 3" xfId="201" xr:uid="{00000000-0005-0000-0000-000048000000}"/>
    <cellStyle name="40% - Accent2 4" xfId="202" xr:uid="{00000000-0005-0000-0000-000049000000}"/>
    <cellStyle name="40% - Accent3" xfId="45" xr:uid="{00000000-0005-0000-0000-00004A000000}"/>
    <cellStyle name="40% - Accent3 2" xfId="46" xr:uid="{00000000-0005-0000-0000-00004B000000}"/>
    <cellStyle name="40% - Accent3 2 2" xfId="47" xr:uid="{00000000-0005-0000-0000-00004C000000}"/>
    <cellStyle name="40% - Accent3 2 2 2" xfId="203" xr:uid="{00000000-0005-0000-0000-00004D000000}"/>
    <cellStyle name="40% - Accent3 2 3" xfId="204" xr:uid="{00000000-0005-0000-0000-00004E000000}"/>
    <cellStyle name="40% - Accent3 3" xfId="205" xr:uid="{00000000-0005-0000-0000-00004F000000}"/>
    <cellStyle name="40% - Accent3 4" xfId="206" xr:uid="{00000000-0005-0000-0000-000050000000}"/>
    <cellStyle name="40% - Accent4" xfId="48" xr:uid="{00000000-0005-0000-0000-000051000000}"/>
    <cellStyle name="40% - Accent4 2" xfId="49" xr:uid="{00000000-0005-0000-0000-000052000000}"/>
    <cellStyle name="40% - Accent4 2 2" xfId="50" xr:uid="{00000000-0005-0000-0000-000053000000}"/>
    <cellStyle name="40% - Accent4 2 2 2" xfId="207" xr:uid="{00000000-0005-0000-0000-000054000000}"/>
    <cellStyle name="40% - Accent4 2 3" xfId="208" xr:uid="{00000000-0005-0000-0000-000055000000}"/>
    <cellStyle name="40% - Accent4 3" xfId="209" xr:uid="{00000000-0005-0000-0000-000056000000}"/>
    <cellStyle name="40% - Accent4 4" xfId="210" xr:uid="{00000000-0005-0000-0000-000057000000}"/>
    <cellStyle name="40% - Accent5" xfId="51" xr:uid="{00000000-0005-0000-0000-000058000000}"/>
    <cellStyle name="40% - Accent5 2" xfId="52" xr:uid="{00000000-0005-0000-0000-000059000000}"/>
    <cellStyle name="40% - Accent5 2 2" xfId="53" xr:uid="{00000000-0005-0000-0000-00005A000000}"/>
    <cellStyle name="40% - Accent5 2 2 2" xfId="211" xr:uid="{00000000-0005-0000-0000-00005B000000}"/>
    <cellStyle name="40% - Accent5 2 3" xfId="212" xr:uid="{00000000-0005-0000-0000-00005C000000}"/>
    <cellStyle name="40% - Accent5 3" xfId="213" xr:uid="{00000000-0005-0000-0000-00005D000000}"/>
    <cellStyle name="40% - Accent5 4" xfId="214" xr:uid="{00000000-0005-0000-0000-00005E000000}"/>
    <cellStyle name="40% - Accent6" xfId="54" xr:uid="{00000000-0005-0000-0000-00005F000000}"/>
    <cellStyle name="40% - Accent6 2" xfId="55" xr:uid="{00000000-0005-0000-0000-000060000000}"/>
    <cellStyle name="40% - Accent6 2 2" xfId="56" xr:uid="{00000000-0005-0000-0000-000061000000}"/>
    <cellStyle name="40% - Accent6 2 2 2" xfId="215" xr:uid="{00000000-0005-0000-0000-000062000000}"/>
    <cellStyle name="40% - Accent6 2 3" xfId="216" xr:uid="{00000000-0005-0000-0000-000063000000}"/>
    <cellStyle name="40% - Accent6 3" xfId="217" xr:uid="{00000000-0005-0000-0000-000064000000}"/>
    <cellStyle name="40% - Accent6 4" xfId="218" xr:uid="{00000000-0005-0000-0000-000065000000}"/>
    <cellStyle name="60% - Accent1" xfId="57" xr:uid="{00000000-0005-0000-0000-000066000000}"/>
    <cellStyle name="60% - Accent1 2" xfId="58" xr:uid="{00000000-0005-0000-0000-000067000000}"/>
    <cellStyle name="60% - Accent1 2 2" xfId="59" xr:uid="{00000000-0005-0000-0000-000068000000}"/>
    <cellStyle name="60% - Accent1 2 2 2" xfId="219" xr:uid="{00000000-0005-0000-0000-000069000000}"/>
    <cellStyle name="60% - Accent1 2 3" xfId="220" xr:uid="{00000000-0005-0000-0000-00006A000000}"/>
    <cellStyle name="60% - Accent1 3" xfId="221" xr:uid="{00000000-0005-0000-0000-00006B000000}"/>
    <cellStyle name="60% - Accent2" xfId="60" xr:uid="{00000000-0005-0000-0000-00006C000000}"/>
    <cellStyle name="60% - Accent2 2" xfId="61" xr:uid="{00000000-0005-0000-0000-00006D000000}"/>
    <cellStyle name="60% - Accent2 2 2" xfId="62" xr:uid="{00000000-0005-0000-0000-00006E000000}"/>
    <cellStyle name="60% - Accent2 2 2 2" xfId="222" xr:uid="{00000000-0005-0000-0000-00006F000000}"/>
    <cellStyle name="60% - Accent2 2 3" xfId="223" xr:uid="{00000000-0005-0000-0000-000070000000}"/>
    <cellStyle name="60% - Accent2 3" xfId="224" xr:uid="{00000000-0005-0000-0000-000071000000}"/>
    <cellStyle name="60% - Accent3" xfId="63" xr:uid="{00000000-0005-0000-0000-000072000000}"/>
    <cellStyle name="60% - Accent3 2" xfId="64" xr:uid="{00000000-0005-0000-0000-000073000000}"/>
    <cellStyle name="60% - Accent3 2 2" xfId="65" xr:uid="{00000000-0005-0000-0000-000074000000}"/>
    <cellStyle name="60% - Accent3 2 2 2" xfId="225" xr:uid="{00000000-0005-0000-0000-000075000000}"/>
    <cellStyle name="60% - Accent3 2 3" xfId="226" xr:uid="{00000000-0005-0000-0000-000076000000}"/>
    <cellStyle name="60% - Accent3 3" xfId="227" xr:uid="{00000000-0005-0000-0000-000077000000}"/>
    <cellStyle name="60% - Accent4" xfId="66" xr:uid="{00000000-0005-0000-0000-000078000000}"/>
    <cellStyle name="60% - Accent4 2" xfId="67" xr:uid="{00000000-0005-0000-0000-000079000000}"/>
    <cellStyle name="60% - Accent4 2 2" xfId="68" xr:uid="{00000000-0005-0000-0000-00007A000000}"/>
    <cellStyle name="60% - Accent4 2 2 2" xfId="228" xr:uid="{00000000-0005-0000-0000-00007B000000}"/>
    <cellStyle name="60% - Accent4 2 3" xfId="229" xr:uid="{00000000-0005-0000-0000-00007C000000}"/>
    <cellStyle name="60% - Accent4 3" xfId="230" xr:uid="{00000000-0005-0000-0000-00007D000000}"/>
    <cellStyle name="60% - Accent5" xfId="69" xr:uid="{00000000-0005-0000-0000-00007E000000}"/>
    <cellStyle name="60% - Accent5 2" xfId="70" xr:uid="{00000000-0005-0000-0000-00007F000000}"/>
    <cellStyle name="60% - Accent5 2 2" xfId="71" xr:uid="{00000000-0005-0000-0000-000080000000}"/>
    <cellStyle name="60% - Accent5 2 2 2" xfId="231" xr:uid="{00000000-0005-0000-0000-000081000000}"/>
    <cellStyle name="60% - Accent5 2 3" xfId="232" xr:uid="{00000000-0005-0000-0000-000082000000}"/>
    <cellStyle name="60% - Accent5 3" xfId="233" xr:uid="{00000000-0005-0000-0000-000083000000}"/>
    <cellStyle name="60% - Accent6" xfId="72" xr:uid="{00000000-0005-0000-0000-000084000000}"/>
    <cellStyle name="60% - Accent6 2" xfId="73" xr:uid="{00000000-0005-0000-0000-000085000000}"/>
    <cellStyle name="60% - Accent6 2 2" xfId="74" xr:uid="{00000000-0005-0000-0000-000086000000}"/>
    <cellStyle name="60% - Accent6 2 2 2" xfId="234" xr:uid="{00000000-0005-0000-0000-000087000000}"/>
    <cellStyle name="60% - Accent6 2 3" xfId="235" xr:uid="{00000000-0005-0000-0000-000088000000}"/>
    <cellStyle name="60% - Accent6 3" xfId="236" xr:uid="{00000000-0005-0000-0000-000089000000}"/>
    <cellStyle name="Accent1 2" xfId="75" xr:uid="{00000000-0005-0000-0000-00008A000000}"/>
    <cellStyle name="Accent1 2 2" xfId="76" xr:uid="{00000000-0005-0000-0000-00008B000000}"/>
    <cellStyle name="Accent1 2 2 2" xfId="237" xr:uid="{00000000-0005-0000-0000-00008C000000}"/>
    <cellStyle name="Accent1 2 3" xfId="238" xr:uid="{00000000-0005-0000-0000-00008D000000}"/>
    <cellStyle name="Accent1 3" xfId="239" xr:uid="{00000000-0005-0000-0000-00008E000000}"/>
    <cellStyle name="Accent2 2" xfId="77" xr:uid="{00000000-0005-0000-0000-00008F000000}"/>
    <cellStyle name="Accent2 2 2" xfId="78" xr:uid="{00000000-0005-0000-0000-000090000000}"/>
    <cellStyle name="Accent2 2 2 2" xfId="240" xr:uid="{00000000-0005-0000-0000-000091000000}"/>
    <cellStyle name="Accent2 2 3" xfId="241" xr:uid="{00000000-0005-0000-0000-000092000000}"/>
    <cellStyle name="Accent2 3" xfId="242" xr:uid="{00000000-0005-0000-0000-000093000000}"/>
    <cellStyle name="Accent3 2" xfId="79" xr:uid="{00000000-0005-0000-0000-000094000000}"/>
    <cellStyle name="Accent3 2 2" xfId="80" xr:uid="{00000000-0005-0000-0000-000095000000}"/>
    <cellStyle name="Accent3 2 2 2" xfId="243" xr:uid="{00000000-0005-0000-0000-000096000000}"/>
    <cellStyle name="Accent3 2 3" xfId="244" xr:uid="{00000000-0005-0000-0000-000097000000}"/>
    <cellStyle name="Accent3 3" xfId="245" xr:uid="{00000000-0005-0000-0000-000098000000}"/>
    <cellStyle name="Accent4 2" xfId="81" xr:uid="{00000000-0005-0000-0000-000099000000}"/>
    <cellStyle name="Accent4 2 2" xfId="82" xr:uid="{00000000-0005-0000-0000-00009A000000}"/>
    <cellStyle name="Accent4 2 2 2" xfId="246" xr:uid="{00000000-0005-0000-0000-00009B000000}"/>
    <cellStyle name="Accent4 2 3" xfId="247" xr:uid="{00000000-0005-0000-0000-00009C000000}"/>
    <cellStyle name="Accent4 3" xfId="248" xr:uid="{00000000-0005-0000-0000-00009D000000}"/>
    <cellStyle name="Accent5 2" xfId="83" xr:uid="{00000000-0005-0000-0000-00009E000000}"/>
    <cellStyle name="Accent5 2 2" xfId="84" xr:uid="{00000000-0005-0000-0000-00009F000000}"/>
    <cellStyle name="Accent5 2 2 2" xfId="249" xr:uid="{00000000-0005-0000-0000-0000A0000000}"/>
    <cellStyle name="Accent5 2 3" xfId="250" xr:uid="{00000000-0005-0000-0000-0000A1000000}"/>
    <cellStyle name="Accent5 3" xfId="251" xr:uid="{00000000-0005-0000-0000-0000A2000000}"/>
    <cellStyle name="Accent6 2" xfId="85" xr:uid="{00000000-0005-0000-0000-0000A3000000}"/>
    <cellStyle name="Accent6 2 2" xfId="86" xr:uid="{00000000-0005-0000-0000-0000A4000000}"/>
    <cellStyle name="Accent6 2 2 2" xfId="252" xr:uid="{00000000-0005-0000-0000-0000A5000000}"/>
    <cellStyle name="Accent6 2 3" xfId="253" xr:uid="{00000000-0005-0000-0000-0000A6000000}"/>
    <cellStyle name="Accent6 3" xfId="254" xr:uid="{00000000-0005-0000-0000-0000A7000000}"/>
    <cellStyle name="Açıklama Metni 2" xfId="87" xr:uid="{00000000-0005-0000-0000-0000A8000000}"/>
    <cellStyle name="Ana Başlık 2" xfId="88" xr:uid="{00000000-0005-0000-0000-0000A9000000}"/>
    <cellStyle name="Bad 2" xfId="89" xr:uid="{00000000-0005-0000-0000-0000AA000000}"/>
    <cellStyle name="Bad 2 2" xfId="90" xr:uid="{00000000-0005-0000-0000-0000AB000000}"/>
    <cellStyle name="Bad 2 2 2" xfId="255" xr:uid="{00000000-0005-0000-0000-0000AC000000}"/>
    <cellStyle name="Bad 2 3" xfId="256" xr:uid="{00000000-0005-0000-0000-0000AD000000}"/>
    <cellStyle name="Bad 3" xfId="257" xr:uid="{00000000-0005-0000-0000-0000AE000000}"/>
    <cellStyle name="Bağlı Hücre 2" xfId="91" xr:uid="{00000000-0005-0000-0000-0000AF000000}"/>
    <cellStyle name="Başlık 1 2" xfId="92" xr:uid="{00000000-0005-0000-0000-0000B0000000}"/>
    <cellStyle name="Başlık 2 2" xfId="93" xr:uid="{00000000-0005-0000-0000-0000B1000000}"/>
    <cellStyle name="Başlık 3 2" xfId="94" xr:uid="{00000000-0005-0000-0000-0000B2000000}"/>
    <cellStyle name="Başlık 4 2" xfId="95" xr:uid="{00000000-0005-0000-0000-0000B3000000}"/>
    <cellStyle name="Calculation 2" xfId="96" xr:uid="{00000000-0005-0000-0000-0000B4000000}"/>
    <cellStyle name="Calculation 2 2" xfId="97" xr:uid="{00000000-0005-0000-0000-0000B5000000}"/>
    <cellStyle name="Calculation 2 2 2" xfId="258" xr:uid="{00000000-0005-0000-0000-0000B6000000}"/>
    <cellStyle name="Calculation 2 3" xfId="259" xr:uid="{00000000-0005-0000-0000-0000B7000000}"/>
    <cellStyle name="Calculation 3" xfId="260" xr:uid="{00000000-0005-0000-0000-0000B8000000}"/>
    <cellStyle name="Check Cell 2" xfId="98" xr:uid="{00000000-0005-0000-0000-0000B9000000}"/>
    <cellStyle name="Check Cell 2 2" xfId="99" xr:uid="{00000000-0005-0000-0000-0000BA000000}"/>
    <cellStyle name="Check Cell 2 2 2" xfId="261" xr:uid="{00000000-0005-0000-0000-0000BB000000}"/>
    <cellStyle name="Check Cell 2 3" xfId="262" xr:uid="{00000000-0005-0000-0000-0000BC000000}"/>
    <cellStyle name="Check Cell 3" xfId="263" xr:uid="{00000000-0005-0000-0000-0000BD000000}"/>
    <cellStyle name="Comma" xfId="1" builtinId="3"/>
    <cellStyle name="Comma 2" xfId="100" xr:uid="{00000000-0005-0000-0000-0000BE000000}"/>
    <cellStyle name="Comma 2 2" xfId="101" xr:uid="{00000000-0005-0000-0000-0000BF000000}"/>
    <cellStyle name="Comma 2 3" xfId="264" xr:uid="{00000000-0005-0000-0000-0000C0000000}"/>
    <cellStyle name="Çıkış 2" xfId="102" xr:uid="{00000000-0005-0000-0000-0000C1000000}"/>
    <cellStyle name="Explanatory Text" xfId="103" xr:uid="{00000000-0005-0000-0000-0000C2000000}"/>
    <cellStyle name="Explanatory Text 2" xfId="104" xr:uid="{00000000-0005-0000-0000-0000C3000000}"/>
    <cellStyle name="Explanatory Text 2 2" xfId="105" xr:uid="{00000000-0005-0000-0000-0000C4000000}"/>
    <cellStyle name="Explanatory Text 2 2 2" xfId="265" xr:uid="{00000000-0005-0000-0000-0000C5000000}"/>
    <cellStyle name="Explanatory Text 2 3" xfId="266" xr:uid="{00000000-0005-0000-0000-0000C6000000}"/>
    <cellStyle name="Explanatory Text 3" xfId="267" xr:uid="{00000000-0005-0000-0000-0000C7000000}"/>
    <cellStyle name="Giriş 2" xfId="106" xr:uid="{00000000-0005-0000-0000-0000C8000000}"/>
    <cellStyle name="Good 2" xfId="107" xr:uid="{00000000-0005-0000-0000-0000C9000000}"/>
    <cellStyle name="Good 2 2" xfId="108" xr:uid="{00000000-0005-0000-0000-0000CA000000}"/>
    <cellStyle name="Good 2 2 2" xfId="268" xr:uid="{00000000-0005-0000-0000-0000CB000000}"/>
    <cellStyle name="Good 2 3" xfId="269" xr:uid="{00000000-0005-0000-0000-0000CC000000}"/>
    <cellStyle name="Good 3" xfId="270" xr:uid="{00000000-0005-0000-0000-0000CD000000}"/>
    <cellStyle name="Heading 1" xfId="109" xr:uid="{00000000-0005-0000-0000-0000CE000000}"/>
    <cellStyle name="Heading 1 2" xfId="110" xr:uid="{00000000-0005-0000-0000-0000CF000000}"/>
    <cellStyle name="Heading 2" xfId="111" xr:uid="{00000000-0005-0000-0000-0000D0000000}"/>
    <cellStyle name="Heading 2 2" xfId="112" xr:uid="{00000000-0005-0000-0000-0000D1000000}"/>
    <cellStyle name="Heading 3" xfId="113" xr:uid="{00000000-0005-0000-0000-0000D2000000}"/>
    <cellStyle name="Heading 3 2" xfId="114" xr:uid="{00000000-0005-0000-0000-0000D3000000}"/>
    <cellStyle name="Heading 4" xfId="115" xr:uid="{00000000-0005-0000-0000-0000D4000000}"/>
    <cellStyle name="Heading 4 2" xfId="116" xr:uid="{00000000-0005-0000-0000-0000D5000000}"/>
    <cellStyle name="Hesaplama 2" xfId="271" xr:uid="{00000000-0005-0000-0000-0000D6000000}"/>
    <cellStyle name="Input" xfId="117" xr:uid="{00000000-0005-0000-0000-0000D7000000}"/>
    <cellStyle name="Input 2" xfId="118" xr:uid="{00000000-0005-0000-0000-0000D8000000}"/>
    <cellStyle name="Input 2 2" xfId="119" xr:uid="{00000000-0005-0000-0000-0000D9000000}"/>
    <cellStyle name="Input 2 2 2" xfId="272" xr:uid="{00000000-0005-0000-0000-0000DA000000}"/>
    <cellStyle name="Input 2 3" xfId="273" xr:uid="{00000000-0005-0000-0000-0000DB000000}"/>
    <cellStyle name="Input 3" xfId="274" xr:uid="{00000000-0005-0000-0000-0000DC000000}"/>
    <cellStyle name="İşaretli Hücre 2" xfId="275" xr:uid="{00000000-0005-0000-0000-0000DD000000}"/>
    <cellStyle name="İyi 2" xfId="276" xr:uid="{00000000-0005-0000-0000-0000DE000000}"/>
    <cellStyle name="Kötü 2" xfId="277" xr:uid="{00000000-0005-0000-0000-0000DF000000}"/>
    <cellStyle name="Linked Cell" xfId="120" xr:uid="{00000000-0005-0000-0000-0000E0000000}"/>
    <cellStyle name="Linked Cell 2" xfId="121" xr:uid="{00000000-0005-0000-0000-0000E1000000}"/>
    <cellStyle name="Linked Cell 2 2" xfId="122" xr:uid="{00000000-0005-0000-0000-0000E2000000}"/>
    <cellStyle name="Linked Cell 2 2 2" xfId="278" xr:uid="{00000000-0005-0000-0000-0000E3000000}"/>
    <cellStyle name="Linked Cell 2 3" xfId="279" xr:uid="{00000000-0005-0000-0000-0000E4000000}"/>
    <cellStyle name="Linked Cell 3" xfId="280" xr:uid="{00000000-0005-0000-0000-0000E5000000}"/>
    <cellStyle name="Neutral 2" xfId="123" xr:uid="{00000000-0005-0000-0000-0000E6000000}"/>
    <cellStyle name="Neutral 2 2" xfId="124" xr:uid="{00000000-0005-0000-0000-0000E7000000}"/>
    <cellStyle name="Neutral 2 2 2" xfId="281" xr:uid="{00000000-0005-0000-0000-0000E8000000}"/>
    <cellStyle name="Neutral 2 3" xfId="282" xr:uid="{00000000-0005-0000-0000-0000E9000000}"/>
    <cellStyle name="Neutral 3" xfId="283" xr:uid="{00000000-0005-0000-0000-0000EA000000}"/>
    <cellStyle name="Normal" xfId="0" builtinId="0"/>
    <cellStyle name="Normal 2" xfId="336" xr:uid="{00000000-0005-0000-0000-0000EC000000}"/>
    <cellStyle name="Normal 2 2" xfId="125" xr:uid="{00000000-0005-0000-0000-0000ED000000}"/>
    <cellStyle name="Normal 2 2 2" xfId="284" xr:uid="{00000000-0005-0000-0000-0000EE000000}"/>
    <cellStyle name="Normal 2 3" xfId="126" xr:uid="{00000000-0005-0000-0000-0000EF000000}"/>
    <cellStyle name="Normal 2 3 2" xfId="127" xr:uid="{00000000-0005-0000-0000-0000F0000000}"/>
    <cellStyle name="Normal 2 3 2 2" xfId="285" xr:uid="{00000000-0005-0000-0000-0000F1000000}"/>
    <cellStyle name="Normal 2 3 3" xfId="286" xr:uid="{00000000-0005-0000-0000-0000F2000000}"/>
    <cellStyle name="Normal 3" xfId="128" xr:uid="{00000000-0005-0000-0000-0000F3000000}"/>
    <cellStyle name="Normal 3 2" xfId="287" xr:uid="{00000000-0005-0000-0000-0000F4000000}"/>
    <cellStyle name="Normal 4" xfId="129" xr:uid="{00000000-0005-0000-0000-0000F5000000}"/>
    <cellStyle name="Normal 4 2" xfId="130" xr:uid="{00000000-0005-0000-0000-0000F6000000}"/>
    <cellStyle name="Normal 4 2 2" xfId="131" xr:uid="{00000000-0005-0000-0000-0000F7000000}"/>
    <cellStyle name="Normal 4 2 2 2" xfId="288" xr:uid="{00000000-0005-0000-0000-0000F8000000}"/>
    <cellStyle name="Normal 4 2 3" xfId="289" xr:uid="{00000000-0005-0000-0000-0000F9000000}"/>
    <cellStyle name="Normal 4 3" xfId="290" xr:uid="{00000000-0005-0000-0000-0000FA000000}"/>
    <cellStyle name="Normal 4 4" xfId="291" xr:uid="{00000000-0005-0000-0000-0000FB000000}"/>
    <cellStyle name="Normal 5" xfId="292" xr:uid="{00000000-0005-0000-0000-0000FC000000}"/>
    <cellStyle name="Normal 5 2" xfId="293" xr:uid="{00000000-0005-0000-0000-0000FD000000}"/>
    <cellStyle name="Normal 5 3" xfId="294" xr:uid="{00000000-0005-0000-0000-0000FE000000}"/>
    <cellStyle name="Normal 6" xfId="337" xr:uid="{00000000-0005-0000-0000-0000FF000000}"/>
    <cellStyle name="Normal_MAYIS_2009_İHRACAT_RAKAMLARI" xfId="2" xr:uid="{00000000-0005-0000-0000-000000010000}"/>
    <cellStyle name="Not 2" xfId="132" xr:uid="{00000000-0005-0000-0000-000001010000}"/>
    <cellStyle name="Not 3" xfId="295" xr:uid="{00000000-0005-0000-0000-000002010000}"/>
    <cellStyle name="Note 2" xfId="133" xr:uid="{00000000-0005-0000-0000-000003010000}"/>
    <cellStyle name="Note 2 2" xfId="134" xr:uid="{00000000-0005-0000-0000-000004010000}"/>
    <cellStyle name="Note 2 2 2" xfId="135" xr:uid="{00000000-0005-0000-0000-000005010000}"/>
    <cellStyle name="Note 2 2 2 2" xfId="136" xr:uid="{00000000-0005-0000-0000-000006010000}"/>
    <cellStyle name="Note 2 2 2 2 2" xfId="296" xr:uid="{00000000-0005-0000-0000-000007010000}"/>
    <cellStyle name="Note 2 2 2 3" xfId="297" xr:uid="{00000000-0005-0000-0000-000008010000}"/>
    <cellStyle name="Note 2 2 3" xfId="137" xr:uid="{00000000-0005-0000-0000-000009010000}"/>
    <cellStyle name="Note 2 2 3 2" xfId="138" xr:uid="{00000000-0005-0000-0000-00000A010000}"/>
    <cellStyle name="Note 2 2 3 2 2" xfId="139" xr:uid="{00000000-0005-0000-0000-00000B010000}"/>
    <cellStyle name="Note 2 2 3 2 2 2" xfId="298" xr:uid="{00000000-0005-0000-0000-00000C010000}"/>
    <cellStyle name="Note 2 2 3 2 3" xfId="299" xr:uid="{00000000-0005-0000-0000-00000D010000}"/>
    <cellStyle name="Note 2 2 3 3" xfId="140" xr:uid="{00000000-0005-0000-0000-00000E010000}"/>
    <cellStyle name="Note 2 2 3 3 2" xfId="141" xr:uid="{00000000-0005-0000-0000-00000F010000}"/>
    <cellStyle name="Note 2 2 3 3 2 2" xfId="300" xr:uid="{00000000-0005-0000-0000-000010010000}"/>
    <cellStyle name="Note 2 2 3 3 3" xfId="301" xr:uid="{00000000-0005-0000-0000-000011010000}"/>
    <cellStyle name="Note 2 2 3 4" xfId="302" xr:uid="{00000000-0005-0000-0000-000012010000}"/>
    <cellStyle name="Note 2 2 4" xfId="142" xr:uid="{00000000-0005-0000-0000-000013010000}"/>
    <cellStyle name="Note 2 2 4 2" xfId="143" xr:uid="{00000000-0005-0000-0000-000014010000}"/>
    <cellStyle name="Note 2 2 4 2 2" xfId="303" xr:uid="{00000000-0005-0000-0000-000015010000}"/>
    <cellStyle name="Note 2 2 4 3" xfId="304" xr:uid="{00000000-0005-0000-0000-000016010000}"/>
    <cellStyle name="Note 2 2 5" xfId="305" xr:uid="{00000000-0005-0000-0000-000017010000}"/>
    <cellStyle name="Note 2 2 6" xfId="306" xr:uid="{00000000-0005-0000-0000-000018010000}"/>
    <cellStyle name="Note 2 3" xfId="144" xr:uid="{00000000-0005-0000-0000-000019010000}"/>
    <cellStyle name="Note 2 3 2" xfId="145" xr:uid="{00000000-0005-0000-0000-00001A010000}"/>
    <cellStyle name="Note 2 3 2 2" xfId="146" xr:uid="{00000000-0005-0000-0000-00001B010000}"/>
    <cellStyle name="Note 2 3 2 2 2" xfId="307" xr:uid="{00000000-0005-0000-0000-00001C010000}"/>
    <cellStyle name="Note 2 3 2 3" xfId="308" xr:uid="{00000000-0005-0000-0000-00001D010000}"/>
    <cellStyle name="Note 2 3 3" xfId="147" xr:uid="{00000000-0005-0000-0000-00001E010000}"/>
    <cellStyle name="Note 2 3 3 2" xfId="148" xr:uid="{00000000-0005-0000-0000-00001F010000}"/>
    <cellStyle name="Note 2 3 3 2 2" xfId="309" xr:uid="{00000000-0005-0000-0000-000020010000}"/>
    <cellStyle name="Note 2 3 3 3" xfId="310" xr:uid="{00000000-0005-0000-0000-000021010000}"/>
    <cellStyle name="Note 2 3 4" xfId="311" xr:uid="{00000000-0005-0000-0000-000022010000}"/>
    <cellStyle name="Note 2 4" xfId="149" xr:uid="{00000000-0005-0000-0000-000023010000}"/>
    <cellStyle name="Note 2 4 2" xfId="150" xr:uid="{00000000-0005-0000-0000-000024010000}"/>
    <cellStyle name="Note 2 4 2 2" xfId="312" xr:uid="{00000000-0005-0000-0000-000025010000}"/>
    <cellStyle name="Note 2 4 3" xfId="313" xr:uid="{00000000-0005-0000-0000-000026010000}"/>
    <cellStyle name="Note 2 5" xfId="314" xr:uid="{00000000-0005-0000-0000-000027010000}"/>
    <cellStyle name="Note 3" xfId="151" xr:uid="{00000000-0005-0000-0000-000028010000}"/>
    <cellStyle name="Note 3 2" xfId="315" xr:uid="{00000000-0005-0000-0000-000029010000}"/>
    <cellStyle name="Nötr 2" xfId="316" xr:uid="{00000000-0005-0000-0000-00002A010000}"/>
    <cellStyle name="Output" xfId="152" xr:uid="{00000000-0005-0000-0000-00002B010000}"/>
    <cellStyle name="Output 2" xfId="153" xr:uid="{00000000-0005-0000-0000-00002C010000}"/>
    <cellStyle name="Output 2 2" xfId="154" xr:uid="{00000000-0005-0000-0000-00002D010000}"/>
    <cellStyle name="Output 2 2 2" xfId="317" xr:uid="{00000000-0005-0000-0000-00002E010000}"/>
    <cellStyle name="Output 2 3" xfId="318" xr:uid="{00000000-0005-0000-0000-00002F010000}"/>
    <cellStyle name="Output 3" xfId="319" xr:uid="{00000000-0005-0000-0000-000030010000}"/>
    <cellStyle name="Percent 2" xfId="155" xr:uid="{00000000-0005-0000-0000-000031010000}"/>
    <cellStyle name="Percent 2 2" xfId="156" xr:uid="{00000000-0005-0000-0000-000032010000}"/>
    <cellStyle name="Percent 2 2 2" xfId="320" xr:uid="{00000000-0005-0000-0000-000033010000}"/>
    <cellStyle name="Percent 2 3" xfId="321" xr:uid="{00000000-0005-0000-0000-000034010000}"/>
    <cellStyle name="Percent 3" xfId="157" xr:uid="{00000000-0005-0000-0000-000035010000}"/>
    <cellStyle name="Percent 3 2" xfId="322" xr:uid="{00000000-0005-0000-0000-000036010000}"/>
    <cellStyle name="Title" xfId="158" xr:uid="{00000000-0005-0000-0000-000037010000}"/>
    <cellStyle name="Title 2" xfId="159" xr:uid="{00000000-0005-0000-0000-000038010000}"/>
    <cellStyle name="Toplam 2" xfId="160" xr:uid="{00000000-0005-0000-0000-000039010000}"/>
    <cellStyle name="Total" xfId="161" xr:uid="{00000000-0005-0000-0000-00003A010000}"/>
    <cellStyle name="Total 2" xfId="162" xr:uid="{00000000-0005-0000-0000-00003B010000}"/>
    <cellStyle name="Total 2 2" xfId="163" xr:uid="{00000000-0005-0000-0000-00003C010000}"/>
    <cellStyle name="Total 2 2 2" xfId="323" xr:uid="{00000000-0005-0000-0000-00003D010000}"/>
    <cellStyle name="Total 2 3" xfId="324" xr:uid="{00000000-0005-0000-0000-00003E010000}"/>
    <cellStyle name="Total 3" xfId="325" xr:uid="{00000000-0005-0000-0000-00003F010000}"/>
    <cellStyle name="Uyarı Metni 2" xfId="164" xr:uid="{00000000-0005-0000-0000-000040010000}"/>
    <cellStyle name="Virgül 2" xfId="165" xr:uid="{00000000-0005-0000-0000-000042010000}"/>
    <cellStyle name="Virgül 3" xfId="326" xr:uid="{00000000-0005-0000-0000-000043010000}"/>
    <cellStyle name="Vurgu1 2" xfId="327" xr:uid="{00000000-0005-0000-0000-000044010000}"/>
    <cellStyle name="Vurgu2 2" xfId="328" xr:uid="{00000000-0005-0000-0000-000045010000}"/>
    <cellStyle name="Vurgu3 2" xfId="329" xr:uid="{00000000-0005-0000-0000-000046010000}"/>
    <cellStyle name="Vurgu4 2" xfId="330" xr:uid="{00000000-0005-0000-0000-000047010000}"/>
    <cellStyle name="Vurgu5 2" xfId="331" xr:uid="{00000000-0005-0000-0000-000048010000}"/>
    <cellStyle name="Vurgu6 2" xfId="332" xr:uid="{00000000-0005-0000-0000-000049010000}"/>
    <cellStyle name="Warning Text" xfId="166" xr:uid="{00000000-0005-0000-0000-00004A010000}"/>
    <cellStyle name="Warning Text 2" xfId="167" xr:uid="{00000000-0005-0000-0000-00004B010000}"/>
    <cellStyle name="Warning Text 2 2" xfId="168" xr:uid="{00000000-0005-0000-0000-00004C010000}"/>
    <cellStyle name="Warning Text 2 2 2" xfId="333" xr:uid="{00000000-0005-0000-0000-00004D010000}"/>
    <cellStyle name="Warning Text 2 3" xfId="334" xr:uid="{00000000-0005-0000-0000-00004E010000}"/>
    <cellStyle name="Warning Text 3" xfId="335" xr:uid="{00000000-0005-0000-0000-00004F010000}"/>
    <cellStyle name="Yüzde 2" xfId="169" xr:uid="{00000000-0005-0000-0000-000050010000}"/>
    <cellStyle name="Yüzde 3" xfId="170" xr:uid="{00000000-0005-0000-0000-000051010000}"/>
  </cellStyles>
  <dxfs count="6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SANAYİ SEKTÖRÜ İHRACATI</a:t>
            </a:r>
          </a:p>
        </c:rich>
      </c:tx>
      <c:layout>
        <c:manualLayout>
          <c:xMode val="edge"/>
          <c:yMode val="edge"/>
          <c:x val="0.16361646768123617"/>
          <c:y val="3.04287690179806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933638443935944"/>
          <c:y val="0.18672237001258191"/>
          <c:w val="0.7757437070938249"/>
          <c:h val="0.5518683380371866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'2002_2025_AYLIK_IHR'!$A$25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'2002_2025_AYLIK_IHR'!$C$25:$N$25</c:f>
              <c:numCache>
                <c:formatCode>#,##0</c:formatCode>
                <c:ptCount val="12"/>
                <c:pt idx="0">
                  <c:v>13627104.422830001</c:v>
                </c:pt>
                <c:pt idx="1">
                  <c:v>14881726.834469998</c:v>
                </c:pt>
                <c:pt idx="2">
                  <c:v>16222182.26262</c:v>
                </c:pt>
                <c:pt idx="3">
                  <c:v>13217606.834619999</c:v>
                </c:pt>
                <c:pt idx="4">
                  <c:v>17151396.172590002</c:v>
                </c:pt>
                <c:pt idx="5">
                  <c:v>13243971.772390001</c:v>
                </c:pt>
                <c:pt idx="6">
                  <c:v>15904236.628240004</c:v>
                </c:pt>
                <c:pt idx="7">
                  <c:v>15476083.223270001</c:v>
                </c:pt>
                <c:pt idx="8">
                  <c:v>15722973.365650002</c:v>
                </c:pt>
                <c:pt idx="9">
                  <c:v>16496343.281649999</c:v>
                </c:pt>
                <c:pt idx="10">
                  <c:v>15588298.824090002</c:v>
                </c:pt>
                <c:pt idx="11">
                  <c:v>16181807.63548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72-4B9F-9A49-10A1DF1633CC}"/>
            </c:ext>
          </c:extLst>
        </c:ser>
        <c:ser>
          <c:idx val="1"/>
          <c:order val="1"/>
          <c:tx>
            <c:strRef>
              <c:f>'2002_2025_AYLIK_IHR'!$A$24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'2002_2025_AYLIK_IHR'!$C$24:$N$24</c:f>
              <c:numCache>
                <c:formatCode>#,##0</c:formatCode>
                <c:ptCount val="12"/>
                <c:pt idx="0">
                  <c:v>14945888.415360004</c:v>
                </c:pt>
                <c:pt idx="1">
                  <c:v>14671475.3528</c:v>
                </c:pt>
                <c:pt idx="2">
                  <c:v>16483962.27341</c:v>
                </c:pt>
                <c:pt idx="3">
                  <c:v>14833421.753970001</c:v>
                </c:pt>
                <c:pt idx="4">
                  <c:v>17888024.367869999</c:v>
                </c:pt>
                <c:pt idx="5">
                  <c:v>14618010.767140001</c:v>
                </c:pt>
                <c:pt idx="6">
                  <c:v>18155333.339189999</c:v>
                </c:pt>
                <c:pt idx="7">
                  <c:v>15382155.56459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72-4B9F-9A49-10A1DF163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4401456"/>
        <c:axId val="-1944412880"/>
      </c:lineChart>
      <c:catAx>
        <c:axId val="-194440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2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4441288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014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702962292403256"/>
          <c:y val="0.11065006915629322"/>
          <c:w val="0.28015600002277374"/>
          <c:h val="7.818952091569467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KURU MEYVE VE MAMULLERİ İHRACATI (Bin $)</a:t>
            </a:r>
          </a:p>
        </c:rich>
      </c:tx>
      <c:layout>
        <c:manualLayout>
          <c:xMode val="edge"/>
          <c:yMode val="edge"/>
          <c:x val="0.18514705169040729"/>
          <c:y val="6.2801932367149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1569521468954"/>
          <c:y val="0.17625584845372591"/>
          <c:w val="0.81747891369841597"/>
          <c:h val="0.6016873977709308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'2002_2025_AYLIK_IHR'!$C$10:$N$10</c:f>
              <c:numCache>
                <c:formatCode>#,##0</c:formatCode>
                <c:ptCount val="12"/>
                <c:pt idx="0">
                  <c:v>163630.13253</c:v>
                </c:pt>
                <c:pt idx="1">
                  <c:v>145190.07433999999</c:v>
                </c:pt>
                <c:pt idx="2">
                  <c:v>161280.90964999999</c:v>
                </c:pt>
                <c:pt idx="3">
                  <c:v>133382.53117999999</c:v>
                </c:pt>
                <c:pt idx="4">
                  <c:v>141417.13417</c:v>
                </c:pt>
                <c:pt idx="5">
                  <c:v>105399.17013</c:v>
                </c:pt>
                <c:pt idx="6">
                  <c:v>136280.17811000001</c:v>
                </c:pt>
                <c:pt idx="7">
                  <c:v>112217.82356999999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8D-48F5-878E-A41158EFE783}"/>
            </c:ext>
          </c:extLst>
        </c:ser>
        <c:ser>
          <c:idx val="0"/>
          <c:order val="1"/>
          <c:tx>
            <c:strRef>
              <c:f>'2002_2025_AYLIK_IHR'!$A$11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'2002_2025_AYLIK_IHR'!$C$11:$N$11</c:f>
              <c:numCache>
                <c:formatCode>#,##0</c:formatCode>
                <c:ptCount val="12"/>
                <c:pt idx="0">
                  <c:v>160117.73514</c:v>
                </c:pt>
                <c:pt idx="1">
                  <c:v>170080.51697</c:v>
                </c:pt>
                <c:pt idx="2">
                  <c:v>157703.31912</c:v>
                </c:pt>
                <c:pt idx="3">
                  <c:v>114223.16907</c:v>
                </c:pt>
                <c:pt idx="4">
                  <c:v>135497.72070000001</c:v>
                </c:pt>
                <c:pt idx="5">
                  <c:v>88287.88708</c:v>
                </c:pt>
                <c:pt idx="6">
                  <c:v>103541.50005</c:v>
                </c:pt>
                <c:pt idx="7">
                  <c:v>118687.20621</c:v>
                </c:pt>
                <c:pt idx="8">
                  <c:v>196159.86228</c:v>
                </c:pt>
                <c:pt idx="9">
                  <c:v>234500.96230000001</c:v>
                </c:pt>
                <c:pt idx="10">
                  <c:v>192068.43637000001</c:v>
                </c:pt>
                <c:pt idx="11">
                  <c:v>177946.27652000001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8D-48F5-878E-A41158EFE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936"/>
        <c:axId val="-1909005984"/>
      </c:lineChart>
      <c:catAx>
        <c:axId val="-190735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5984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9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78095037914921"/>
          <c:y val="0.14251207729468598"/>
          <c:w val="0.2746611909650923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FINDIK VE MAMULLERİ İHRACATI (Bin $)</a:t>
            </a:r>
          </a:p>
        </c:rich>
      </c:tx>
      <c:layout>
        <c:manualLayout>
          <c:xMode val="edge"/>
          <c:yMode val="edge"/>
          <c:x val="0.17943569553805774"/>
          <c:y val="2.7363184079601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9369525904036"/>
          <c:y val="0.18283615401293282"/>
          <c:w val="0.79032335866951164"/>
          <c:h val="0.5559711622025913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'2002_2025_AYLIK_IHR'!$C$12:$N$12</c:f>
              <c:numCache>
                <c:formatCode>#,##0</c:formatCode>
                <c:ptCount val="12"/>
                <c:pt idx="0">
                  <c:v>207287.00987000001</c:v>
                </c:pt>
                <c:pt idx="1">
                  <c:v>216410.47837</c:v>
                </c:pt>
                <c:pt idx="2">
                  <c:v>217213.02134000001</c:v>
                </c:pt>
                <c:pt idx="3">
                  <c:v>209250.00443</c:v>
                </c:pt>
                <c:pt idx="4">
                  <c:v>186874.46775000001</c:v>
                </c:pt>
                <c:pt idx="5">
                  <c:v>140619.17400999999</c:v>
                </c:pt>
                <c:pt idx="6">
                  <c:v>165510.37458999999</c:v>
                </c:pt>
                <c:pt idx="7">
                  <c:v>124785.57629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F-4A26-A3FF-206D5E2D033E}"/>
            </c:ext>
          </c:extLst>
        </c:ser>
        <c:ser>
          <c:idx val="0"/>
          <c:order val="1"/>
          <c:tx>
            <c:strRef>
              <c:f>'2002_2025_AYLIK_IHR'!$A$13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'2002_2025_AYLIK_IHR'!$C$13:$N$13</c:f>
              <c:numCache>
                <c:formatCode>#,##0</c:formatCode>
                <c:ptCount val="12"/>
                <c:pt idx="0">
                  <c:v>206128.32986999999</c:v>
                </c:pt>
                <c:pt idx="1">
                  <c:v>196631.18028</c:v>
                </c:pt>
                <c:pt idx="2">
                  <c:v>200759.99325</c:v>
                </c:pt>
                <c:pt idx="3">
                  <c:v>176404.54832999999</c:v>
                </c:pt>
                <c:pt idx="4">
                  <c:v>234691.50318999999</c:v>
                </c:pt>
                <c:pt idx="5">
                  <c:v>151405.27651</c:v>
                </c:pt>
                <c:pt idx="6">
                  <c:v>214541.37030000001</c:v>
                </c:pt>
                <c:pt idx="7">
                  <c:v>161813.43124999999</c:v>
                </c:pt>
                <c:pt idx="8">
                  <c:v>193873.25719999999</c:v>
                </c:pt>
                <c:pt idx="9">
                  <c:v>320181.67483999999</c:v>
                </c:pt>
                <c:pt idx="10">
                  <c:v>291183.42791999999</c:v>
                </c:pt>
                <c:pt idx="11">
                  <c:v>285364.45367999998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F-4A26-A3FF-206D5E2D0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1840"/>
        <c:axId val="-1908996192"/>
      </c:lineChart>
      <c:catAx>
        <c:axId val="-190899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619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18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658009482685632"/>
          <c:y val="0.13184079601990051"/>
          <c:w val="0.26967741935483869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ZEYTİN VE ZEYTİNYAĞI (Bin $)</a:t>
            </a:r>
          </a:p>
        </c:rich>
      </c:tx>
      <c:layout>
        <c:manualLayout>
          <c:xMode val="edge"/>
          <c:yMode val="edge"/>
          <c:x val="0.26156941649899396"/>
          <c:y val="4.137700178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0710932260228"/>
          <c:y val="0.17843866171003717"/>
          <c:w val="0.81891348088531157"/>
          <c:h val="0.567534076827757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'2002_2025_AYLIK_IHR'!$C$14:$N$14</c:f>
              <c:numCache>
                <c:formatCode>#,##0</c:formatCode>
                <c:ptCount val="12"/>
                <c:pt idx="0">
                  <c:v>51262.624709999996</c:v>
                </c:pt>
                <c:pt idx="1">
                  <c:v>41097.154790000001</c:v>
                </c:pt>
                <c:pt idx="2">
                  <c:v>52771.3442</c:v>
                </c:pt>
                <c:pt idx="3">
                  <c:v>36881.333749999998</c:v>
                </c:pt>
                <c:pt idx="4">
                  <c:v>46389.611320000004</c:v>
                </c:pt>
                <c:pt idx="5">
                  <c:v>38066.880599999997</c:v>
                </c:pt>
                <c:pt idx="6">
                  <c:v>46828.082929999997</c:v>
                </c:pt>
                <c:pt idx="7">
                  <c:v>32591.382269999998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A-47E7-AB5D-746DEA847B06}"/>
            </c:ext>
          </c:extLst>
        </c:ser>
        <c:ser>
          <c:idx val="0"/>
          <c:order val="1"/>
          <c:tx>
            <c:strRef>
              <c:f>'2002_2025_AYLIK_IHR'!$A$15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'2002_2025_AYLIK_IHR'!$C$15:$N$15</c:f>
              <c:numCache>
                <c:formatCode>#,##0</c:formatCode>
                <c:ptCount val="12"/>
                <c:pt idx="0">
                  <c:v>83436.900699999998</c:v>
                </c:pt>
                <c:pt idx="1">
                  <c:v>82610.768530000001</c:v>
                </c:pt>
                <c:pt idx="2">
                  <c:v>78426.065130000003</c:v>
                </c:pt>
                <c:pt idx="3">
                  <c:v>49172.407709999999</c:v>
                </c:pt>
                <c:pt idx="4">
                  <c:v>69796.724189999994</c:v>
                </c:pt>
                <c:pt idx="5">
                  <c:v>70268.485010000004</c:v>
                </c:pt>
                <c:pt idx="6">
                  <c:v>61429.349410000003</c:v>
                </c:pt>
                <c:pt idx="7">
                  <c:v>55487.356070000002</c:v>
                </c:pt>
                <c:pt idx="8">
                  <c:v>56089.077680000002</c:v>
                </c:pt>
                <c:pt idx="9">
                  <c:v>60639.181680000002</c:v>
                </c:pt>
                <c:pt idx="10">
                  <c:v>74694.796040000001</c:v>
                </c:pt>
                <c:pt idx="11">
                  <c:v>71018.638120000003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A-47E7-AB5D-746DEA847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0752"/>
        <c:axId val="-1908995648"/>
      </c:lineChart>
      <c:catAx>
        <c:axId val="-190899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5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56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07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1662732299307655"/>
          <c:y val="0.13517592909581955"/>
          <c:w val="0.26913480885311869"/>
          <c:h val="7.171782874966715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TÜTÜN İHRACATI (Bin $)</a:t>
            </a:r>
          </a:p>
        </c:rich>
      </c:tx>
      <c:layout>
        <c:manualLayout>
          <c:xMode val="edge"/>
          <c:yMode val="edge"/>
          <c:x val="0.29508199475065616"/>
          <c:y val="3.4805890227576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978142076504"/>
          <c:y val="0.18206242292002656"/>
          <c:w val="0.82513661202185795"/>
          <c:h val="0.5635897922398254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'2002_2025_AYLIK_IHR'!$C$16:$N$16</c:f>
              <c:numCache>
                <c:formatCode>#,##0</c:formatCode>
                <c:ptCount val="12"/>
                <c:pt idx="0">
                  <c:v>85913.865420000002</c:v>
                </c:pt>
                <c:pt idx="1">
                  <c:v>66419.778269999995</c:v>
                </c:pt>
                <c:pt idx="2">
                  <c:v>62660.676659999997</c:v>
                </c:pt>
                <c:pt idx="3">
                  <c:v>77198.856039999999</c:v>
                </c:pt>
                <c:pt idx="4">
                  <c:v>99877.326749999993</c:v>
                </c:pt>
                <c:pt idx="5">
                  <c:v>99759.933780000007</c:v>
                </c:pt>
                <c:pt idx="6">
                  <c:v>113529.30636</c:v>
                </c:pt>
                <c:pt idx="7">
                  <c:v>95599.579100000003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97-4742-B8FF-FE0DC8C44DA4}"/>
            </c:ext>
          </c:extLst>
        </c:ser>
        <c:ser>
          <c:idx val="0"/>
          <c:order val="1"/>
          <c:tx>
            <c:strRef>
              <c:f>'2002_2025_AYLIK_IHR'!$A$17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'2002_2025_AYLIK_IHR'!$C$17:$N$17</c:f>
              <c:numCache>
                <c:formatCode>#,##0</c:formatCode>
                <c:ptCount val="12"/>
                <c:pt idx="0">
                  <c:v>64406.00015</c:v>
                </c:pt>
                <c:pt idx="1">
                  <c:v>76260.280750000005</c:v>
                </c:pt>
                <c:pt idx="2">
                  <c:v>83673.392269999997</c:v>
                </c:pt>
                <c:pt idx="3">
                  <c:v>67010.118220000004</c:v>
                </c:pt>
                <c:pt idx="4">
                  <c:v>76952.423450000002</c:v>
                </c:pt>
                <c:pt idx="5">
                  <c:v>80441.30154</c:v>
                </c:pt>
                <c:pt idx="6">
                  <c:v>93527.62242</c:v>
                </c:pt>
                <c:pt idx="7">
                  <c:v>98098.891300000003</c:v>
                </c:pt>
                <c:pt idx="8">
                  <c:v>77068.329750000004</c:v>
                </c:pt>
                <c:pt idx="9">
                  <c:v>91097.039120000001</c:v>
                </c:pt>
                <c:pt idx="10">
                  <c:v>79503.759460000001</c:v>
                </c:pt>
                <c:pt idx="11">
                  <c:v>90528.891539999997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97-4742-B8FF-FE0DC8C44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9004352"/>
        <c:axId val="-1909002720"/>
      </c:lineChart>
      <c:catAx>
        <c:axId val="-190900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272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43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475359580052494"/>
          <c:y val="0.13654618473895583"/>
          <c:w val="0.26751999999999998"/>
          <c:h val="7.949446078276360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SÜS BİTKİLERİ İHRACATI (Bin $)</a:t>
            </a:r>
          </a:p>
        </c:rich>
      </c:tx>
      <c:layout>
        <c:manualLayout>
          <c:xMode val="edge"/>
          <c:yMode val="edge"/>
          <c:x val="0.24180327868852458"/>
          <c:y val="3.74531835205994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1510456354246"/>
          <c:y val="0.18701970352297509"/>
          <c:w val="0.86230822961645937"/>
          <c:h val="0.5788891353369561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'2002_2025_AYLIK_IHR'!$A$18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'2002_2025_AYLIK_IHR'!$C$18:$N$18</c:f>
              <c:numCache>
                <c:formatCode>#,##0</c:formatCode>
                <c:ptCount val="12"/>
                <c:pt idx="0">
                  <c:v>18347.959439999999</c:v>
                </c:pt>
                <c:pt idx="1">
                  <c:v>19395.497370000001</c:v>
                </c:pt>
                <c:pt idx="2">
                  <c:v>18493.122530000001</c:v>
                </c:pt>
                <c:pt idx="3">
                  <c:v>14944.745709999999</c:v>
                </c:pt>
                <c:pt idx="4">
                  <c:v>13651.14256</c:v>
                </c:pt>
                <c:pt idx="5">
                  <c:v>8090.8728199999996</c:v>
                </c:pt>
                <c:pt idx="6">
                  <c:v>9449.1544799999992</c:v>
                </c:pt>
                <c:pt idx="7">
                  <c:v>9401.9723099999992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80-47F0-912F-9DF6D206047E}"/>
            </c:ext>
          </c:extLst>
        </c:ser>
        <c:ser>
          <c:idx val="0"/>
          <c:order val="1"/>
          <c:tx>
            <c:strRef>
              <c:f>'2002_2025_AYLIK_IHR'!$A$19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'2002_2025_AYLIK_IHR'!$C$19:$N$19</c:f>
              <c:numCache>
                <c:formatCode>#,##0</c:formatCode>
                <c:ptCount val="12"/>
                <c:pt idx="0">
                  <c:v>13984.519</c:v>
                </c:pt>
                <c:pt idx="1">
                  <c:v>17475.448970000001</c:v>
                </c:pt>
                <c:pt idx="2">
                  <c:v>17466.657169999999</c:v>
                </c:pt>
                <c:pt idx="3">
                  <c:v>14415.68665</c:v>
                </c:pt>
                <c:pt idx="4">
                  <c:v>14678.64143</c:v>
                </c:pt>
                <c:pt idx="5">
                  <c:v>7954.6204200000002</c:v>
                </c:pt>
                <c:pt idx="6">
                  <c:v>6293.0091000000002</c:v>
                </c:pt>
                <c:pt idx="7">
                  <c:v>5688.9342999999999</c:v>
                </c:pt>
                <c:pt idx="8">
                  <c:v>7601.4904299999998</c:v>
                </c:pt>
                <c:pt idx="9">
                  <c:v>10952.754269999999</c:v>
                </c:pt>
                <c:pt idx="10">
                  <c:v>10347.75664</c:v>
                </c:pt>
                <c:pt idx="11">
                  <c:v>13807.07789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80-47F0-912F-9DF6D2060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6736"/>
        <c:axId val="-1908999456"/>
      </c:lineChart>
      <c:catAx>
        <c:axId val="-190899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945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6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4603222752893587"/>
          <c:y val="0.13523492662008801"/>
          <c:w val="0.26967741935483869"/>
          <c:h val="6.9697608221507529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SU ÜRÜNLERİ VE HAY. MAM. İHRACATI (Bin $)</a:t>
            </a:r>
            <a:endParaRPr lang="tr-TR" sz="700"/>
          </a:p>
        </c:rich>
      </c:tx>
      <c:layout>
        <c:manualLayout>
          <c:xMode val="edge"/>
          <c:yMode val="edge"/>
          <c:x val="0.15214236824093086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30548594156736"/>
          <c:y val="0.21348393248596756"/>
          <c:w val="0.84257444205511267"/>
          <c:h val="0.5493153243485013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'2002_2025_AYLIK_IHR'!$C$20:$N$20</c:f>
              <c:numCache>
                <c:formatCode>#,##0</c:formatCode>
                <c:ptCount val="12"/>
                <c:pt idx="0">
                  <c:v>284326.54002000001</c:v>
                </c:pt>
                <c:pt idx="1">
                  <c:v>275420.88746</c:v>
                </c:pt>
                <c:pt idx="2">
                  <c:v>304836.20633000002</c:v>
                </c:pt>
                <c:pt idx="3">
                  <c:v>287936.70665000001</c:v>
                </c:pt>
                <c:pt idx="4">
                  <c:v>335145.35739999998</c:v>
                </c:pt>
                <c:pt idx="5">
                  <c:v>313835.33280999999</c:v>
                </c:pt>
                <c:pt idx="6">
                  <c:v>370877.04781000002</c:v>
                </c:pt>
                <c:pt idx="7">
                  <c:v>338681.24838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8-4EDE-9F2C-F10EC02D2265}"/>
            </c:ext>
          </c:extLst>
        </c:ser>
        <c:ser>
          <c:idx val="0"/>
          <c:order val="1"/>
          <c:tx>
            <c:strRef>
              <c:f>'2002_2025_AYLIK_IHR'!$A$21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'2002_2025_AYLIK_IHR'!$C$21:$N$21</c:f>
              <c:numCache>
                <c:formatCode>#,##0</c:formatCode>
                <c:ptCount val="12"/>
                <c:pt idx="0">
                  <c:v>355960.40323</c:v>
                </c:pt>
                <c:pt idx="1">
                  <c:v>311356.38655</c:v>
                </c:pt>
                <c:pt idx="2">
                  <c:v>301716.02964999998</c:v>
                </c:pt>
                <c:pt idx="3">
                  <c:v>302178.77643000003</c:v>
                </c:pt>
                <c:pt idx="4">
                  <c:v>317479.84360000002</c:v>
                </c:pt>
                <c:pt idx="5">
                  <c:v>257665.70292000001</c:v>
                </c:pt>
                <c:pt idx="6">
                  <c:v>286268.30627</c:v>
                </c:pt>
                <c:pt idx="7">
                  <c:v>337285.63448000001</c:v>
                </c:pt>
                <c:pt idx="8">
                  <c:v>330368.84255</c:v>
                </c:pt>
                <c:pt idx="9">
                  <c:v>366778.44579000003</c:v>
                </c:pt>
                <c:pt idx="10">
                  <c:v>346917.12206000002</c:v>
                </c:pt>
                <c:pt idx="11">
                  <c:v>348906.67934999999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8-4EDE-9F2C-F10EC02D2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3472"/>
        <c:axId val="-1909000000"/>
      </c:lineChart>
      <c:catAx>
        <c:axId val="-190899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0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000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34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45574436665639"/>
          <c:y val="0.10888908549352679"/>
          <c:w val="0.27466119096509239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orientation="landscape" horizontalDpi="1200" verticalDpi="12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AĞAÇ MAM. VE ORMAN ÜRÜNLERİ İHRACATI (Bin $)</a:t>
            </a:r>
          </a:p>
        </c:rich>
      </c:tx>
      <c:layout>
        <c:manualLayout>
          <c:xMode val="edge"/>
          <c:yMode val="edge"/>
          <c:x val="0.15020576131687244"/>
          <c:y val="1.9607843137254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1900888932093"/>
          <c:y val="0.19730392156862744"/>
          <c:w val="0.7942402790643468"/>
          <c:h val="0.5698529411764706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'2002_2025_AYLIK_IHR'!$C$22:$N$22</c:f>
              <c:numCache>
                <c:formatCode>#,##0</c:formatCode>
                <c:ptCount val="12"/>
                <c:pt idx="0">
                  <c:v>608468.65015</c:v>
                </c:pt>
                <c:pt idx="1">
                  <c:v>605594.00705000001</c:v>
                </c:pt>
                <c:pt idx="2">
                  <c:v>671832.44952999998</c:v>
                </c:pt>
                <c:pt idx="3">
                  <c:v>621010.57374000002</c:v>
                </c:pt>
                <c:pt idx="4">
                  <c:v>722241.82975999999</c:v>
                </c:pt>
                <c:pt idx="5">
                  <c:v>587762.36505999998</c:v>
                </c:pt>
                <c:pt idx="6">
                  <c:v>690334.33608000004</c:v>
                </c:pt>
                <c:pt idx="7">
                  <c:v>656808.14237000002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32-40AE-9AEC-7C29F32654DF}"/>
            </c:ext>
          </c:extLst>
        </c:ser>
        <c:ser>
          <c:idx val="0"/>
          <c:order val="1"/>
          <c:tx>
            <c:strRef>
              <c:f>'2002_2025_AYLIK_IHR'!$A$23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'2002_2025_AYLIK_IHR'!$C$23:$N$23</c:f>
              <c:numCache>
                <c:formatCode>#,##0</c:formatCode>
                <c:ptCount val="12"/>
                <c:pt idx="0">
                  <c:v>601526.92821000004</c:v>
                </c:pt>
                <c:pt idx="1">
                  <c:v>652177.15725000005</c:v>
                </c:pt>
                <c:pt idx="2">
                  <c:v>675014.46615999995</c:v>
                </c:pt>
                <c:pt idx="3">
                  <c:v>582861.07472000003</c:v>
                </c:pt>
                <c:pt idx="4">
                  <c:v>736581.36320999998</c:v>
                </c:pt>
                <c:pt idx="5">
                  <c:v>544606.70472000004</c:v>
                </c:pt>
                <c:pt idx="6">
                  <c:v>706267.76963</c:v>
                </c:pt>
                <c:pt idx="7">
                  <c:v>664863.41949999996</c:v>
                </c:pt>
                <c:pt idx="8">
                  <c:v>660432.44600999996</c:v>
                </c:pt>
                <c:pt idx="9">
                  <c:v>689061.15968000004</c:v>
                </c:pt>
                <c:pt idx="10">
                  <c:v>669824.50552000001</c:v>
                </c:pt>
                <c:pt idx="11">
                  <c:v>708362.70282000001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32-40AE-9AEC-7C29F3265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2928"/>
        <c:axId val="-1909001088"/>
      </c:lineChart>
      <c:catAx>
        <c:axId val="-19089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9001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90010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29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15637860082305"/>
          <c:y val="9.612745098039216E-2"/>
          <c:w val="0.27522633744855968"/>
          <c:h val="7.277250270186815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TEKSTİL VE HAMMADDELERİ İHRACATI (Bin $)</a:t>
            </a:r>
          </a:p>
        </c:rich>
      </c:tx>
      <c:layout>
        <c:manualLayout>
          <c:xMode val="edge"/>
          <c:yMode val="edge"/>
          <c:x val="0.1768709625582516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34710553562077"/>
          <c:y val="0.20740815758158895"/>
          <c:w val="0.79387834211410224"/>
          <c:h val="0.5259278281533136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'2002_2025_AYLIK_IHR'!$C$26:$N$26</c:f>
              <c:numCache>
                <c:formatCode>#,##0</c:formatCode>
                <c:ptCount val="12"/>
                <c:pt idx="0">
                  <c:v>825390.47065000003</c:v>
                </c:pt>
                <c:pt idx="1">
                  <c:v>756166.68359999999</c:v>
                </c:pt>
                <c:pt idx="2">
                  <c:v>838281.59340000001</c:v>
                </c:pt>
                <c:pt idx="3">
                  <c:v>770388.69539000001</c:v>
                </c:pt>
                <c:pt idx="4">
                  <c:v>852577.35817999998</c:v>
                </c:pt>
                <c:pt idx="5">
                  <c:v>692300.07524000003</c:v>
                </c:pt>
                <c:pt idx="6">
                  <c:v>776895.40833999997</c:v>
                </c:pt>
                <c:pt idx="7">
                  <c:v>751386.43593000004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1C-48DC-A0F5-85AD48B1BE12}"/>
            </c:ext>
          </c:extLst>
        </c:ser>
        <c:ser>
          <c:idx val="0"/>
          <c:order val="1"/>
          <c:tx>
            <c:strRef>
              <c:f>'2002_2025_AYLIK_IHR'!$A$27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'2002_2025_AYLIK_IHR'!$C$27:$N$27</c:f>
              <c:numCache>
                <c:formatCode>#,##0</c:formatCode>
                <c:ptCount val="12"/>
                <c:pt idx="0">
                  <c:v>784249.66018000001</c:v>
                </c:pt>
                <c:pt idx="1">
                  <c:v>809996.29724999995</c:v>
                </c:pt>
                <c:pt idx="2">
                  <c:v>816045.65555999998</c:v>
                </c:pt>
                <c:pt idx="3">
                  <c:v>698156.07244999998</c:v>
                </c:pt>
                <c:pt idx="4">
                  <c:v>862950.67617999995</c:v>
                </c:pt>
                <c:pt idx="5">
                  <c:v>644767.45862000005</c:v>
                </c:pt>
                <c:pt idx="6">
                  <c:v>797411.32250999997</c:v>
                </c:pt>
                <c:pt idx="7">
                  <c:v>798051.74418000004</c:v>
                </c:pt>
                <c:pt idx="8">
                  <c:v>805211.14182000002</c:v>
                </c:pt>
                <c:pt idx="9">
                  <c:v>839924.64569999999</c:v>
                </c:pt>
                <c:pt idx="10">
                  <c:v>853333.70252000005</c:v>
                </c:pt>
                <c:pt idx="11">
                  <c:v>780843.21568000002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1C-48DC-A0F5-85AD48B1B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998368"/>
        <c:axId val="-1908997824"/>
      </c:lineChart>
      <c:catAx>
        <c:axId val="-190899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9978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9983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482393272269536"/>
          <c:y val="0.12249402158063576"/>
          <c:w val="0.2903519202956773"/>
          <c:h val="7.98872363176825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DERİ VE MAMULLERİ İHRACATI (Bin $)</a:t>
            </a:r>
          </a:p>
        </c:rich>
      </c:tx>
      <c:layout>
        <c:manualLayout>
          <c:xMode val="edge"/>
          <c:yMode val="edge"/>
          <c:x val="0.1897961326262797"/>
          <c:y val="3.70370370370370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5555633323612326"/>
          <c:w val="0.77142934015200504"/>
          <c:h val="0.488890657156602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'2002_2025_AYLIK_IHR'!$A$28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'2002_2025_AYLIK_IHR'!$C$28:$N$28</c:f>
              <c:numCache>
                <c:formatCode>#,##0</c:formatCode>
                <c:ptCount val="12"/>
                <c:pt idx="0">
                  <c:v>126180.88076</c:v>
                </c:pt>
                <c:pt idx="1">
                  <c:v>132255.94498999999</c:v>
                </c:pt>
                <c:pt idx="2">
                  <c:v>140707.65252999999</c:v>
                </c:pt>
                <c:pt idx="3">
                  <c:v>102718.78922000001</c:v>
                </c:pt>
                <c:pt idx="4">
                  <c:v>124106.91009999999</c:v>
                </c:pt>
                <c:pt idx="5">
                  <c:v>90519.843200000003</c:v>
                </c:pt>
                <c:pt idx="6">
                  <c:v>132736.8112</c:v>
                </c:pt>
                <c:pt idx="7">
                  <c:v>137419.55624000001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9-400C-85FF-AFB9441E77F2}"/>
            </c:ext>
          </c:extLst>
        </c:ser>
        <c:ser>
          <c:idx val="0"/>
          <c:order val="1"/>
          <c:tx>
            <c:strRef>
              <c:f>'2002_2025_AYLIK_IHR'!$A$29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'2002_2025_AYLIK_IHR'!$C$29:$N$29</c:f>
              <c:numCache>
                <c:formatCode>#,##0</c:formatCode>
                <c:ptCount val="12"/>
                <c:pt idx="0">
                  <c:v>120173.02723000001</c:v>
                </c:pt>
                <c:pt idx="1">
                  <c:v>142892.26903</c:v>
                </c:pt>
                <c:pt idx="2">
                  <c:v>145746.46048000001</c:v>
                </c:pt>
                <c:pt idx="3">
                  <c:v>105392.92955</c:v>
                </c:pt>
                <c:pt idx="4">
                  <c:v>135760.14150999999</c:v>
                </c:pt>
                <c:pt idx="5">
                  <c:v>98663.976160000006</c:v>
                </c:pt>
                <c:pt idx="6">
                  <c:v>138549.79115</c:v>
                </c:pt>
                <c:pt idx="7">
                  <c:v>147827.05361</c:v>
                </c:pt>
                <c:pt idx="8">
                  <c:v>131933.71492999999</c:v>
                </c:pt>
                <c:pt idx="9">
                  <c:v>132600.64619999999</c:v>
                </c:pt>
                <c:pt idx="10">
                  <c:v>116543.52714999999</c:v>
                </c:pt>
                <c:pt idx="11">
                  <c:v>110010.47094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9-400C-85FF-AFB9441E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032"/>
        <c:axId val="-1912214240"/>
      </c:lineChart>
      <c:catAx>
        <c:axId val="-191222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4240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0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HALI İHRACATI (Bin $)</a:t>
            </a:r>
          </a:p>
        </c:rich>
      </c:tx>
      <c:layout>
        <c:manualLayout>
          <c:xMode val="edge"/>
          <c:yMode val="edge"/>
          <c:x val="0.3204083775242397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46960201403397"/>
          <c:y val="0.24875661064754964"/>
          <c:w val="0.77142934015200504"/>
          <c:h val="0.5074636111379319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'2002_2025_AYLIK_IHR'!$C$30:$N$30</c:f>
              <c:numCache>
                <c:formatCode>#,##0</c:formatCode>
                <c:ptCount val="12"/>
                <c:pt idx="0">
                  <c:v>229213.02712000001</c:v>
                </c:pt>
                <c:pt idx="1">
                  <c:v>227658.70558000001</c:v>
                </c:pt>
                <c:pt idx="2">
                  <c:v>234219.72373</c:v>
                </c:pt>
                <c:pt idx="3">
                  <c:v>199135.60831000001</c:v>
                </c:pt>
                <c:pt idx="4">
                  <c:v>233990.25802000001</c:v>
                </c:pt>
                <c:pt idx="5">
                  <c:v>165580.75419000001</c:v>
                </c:pt>
                <c:pt idx="6">
                  <c:v>231192.62974</c:v>
                </c:pt>
                <c:pt idx="7">
                  <c:v>232196.53618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7D-4B39-AE7C-1EB53902C708}"/>
            </c:ext>
          </c:extLst>
        </c:ser>
        <c:ser>
          <c:idx val="0"/>
          <c:order val="1"/>
          <c:tx>
            <c:strRef>
              <c:f>'2002_2025_AYLIK_IHR'!$A$31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'2002_2025_AYLIK_IHR'!$C$31:$N$31</c:f>
              <c:numCache>
                <c:formatCode>#,##0</c:formatCode>
                <c:ptCount val="12"/>
                <c:pt idx="0">
                  <c:v>238938.0986</c:v>
                </c:pt>
                <c:pt idx="1">
                  <c:v>260240.04456000001</c:v>
                </c:pt>
                <c:pt idx="2">
                  <c:v>246980.57407</c:v>
                </c:pt>
                <c:pt idx="3">
                  <c:v>190090.99137999999</c:v>
                </c:pt>
                <c:pt idx="4">
                  <c:v>260317.93539</c:v>
                </c:pt>
                <c:pt idx="5">
                  <c:v>177515.19346000001</c:v>
                </c:pt>
                <c:pt idx="6">
                  <c:v>230127.98525</c:v>
                </c:pt>
                <c:pt idx="7">
                  <c:v>231281.49836</c:v>
                </c:pt>
                <c:pt idx="8">
                  <c:v>250243.95947999999</c:v>
                </c:pt>
                <c:pt idx="9">
                  <c:v>274182.40727999998</c:v>
                </c:pt>
                <c:pt idx="10">
                  <c:v>259893.22266999999</c:v>
                </c:pt>
                <c:pt idx="11">
                  <c:v>247137.72871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7D-4B39-AE7C-1EB53902C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3696"/>
        <c:axId val="-1912213152"/>
      </c:lineChart>
      <c:catAx>
        <c:axId val="-1912213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31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36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/>
              <a:t>AYLAR BAZINDA MADENCİLİK İHRACAT</a:t>
            </a:r>
            <a:r>
              <a:rPr lang="tr-TR"/>
              <a:t>I</a:t>
            </a:r>
            <a:endParaRPr lang="en-US"/>
          </a:p>
        </c:rich>
      </c:tx>
      <c:layout>
        <c:manualLayout>
          <c:xMode val="edge"/>
          <c:yMode val="edge"/>
          <c:x val="0.20134597305776514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55063851804235"/>
          <c:y val="0.21722925894362621"/>
          <c:w val="0.77064306488660361"/>
          <c:h val="0.50936515890229372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'2002_2025_AYLIK_IHR'!$A$57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'2002_2025_AYLIK_IHR'!$C$57:$N$57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451862.42103000003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569360.73462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A9-4425-869C-DE79CB9FF844}"/>
            </c:ext>
          </c:extLst>
        </c:ser>
        <c:ser>
          <c:idx val="1"/>
          <c:order val="1"/>
          <c:tx>
            <c:strRef>
              <c:f>'2002_2025_AYLIK_IHR'!$A$56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'2002_2025_AYLIK_IHR'!$C$56:$N$56</c:f>
              <c:numCache>
                <c:formatCode>#,##0</c:formatCode>
                <c:ptCount val="12"/>
                <c:pt idx="0">
                  <c:v>456797.23924999998</c:v>
                </c:pt>
                <c:pt idx="1">
                  <c:v>417966.86514000001</c:v>
                </c:pt>
                <c:pt idx="2">
                  <c:v>492823.07348999998</c:v>
                </c:pt>
                <c:pt idx="3">
                  <c:v>474509.44873</c:v>
                </c:pt>
                <c:pt idx="4">
                  <c:v>531739.71401999996</c:v>
                </c:pt>
                <c:pt idx="5">
                  <c:v>490876.93754000001</c:v>
                </c:pt>
                <c:pt idx="6">
                  <c:v>571542.77625</c:v>
                </c:pt>
                <c:pt idx="7">
                  <c:v>523848.37258999998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A9-4425-869C-DE79CB9FF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080075904"/>
        <c:axId val="-2080074272"/>
      </c:lineChart>
      <c:catAx>
        <c:axId val="-2080075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4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08007427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2080075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KİMYEVİ MADDELER VE MAMULLERİ İHRACATI (Bin $)</a:t>
            </a:r>
          </a:p>
        </c:rich>
      </c:tx>
      <c:layout>
        <c:manualLayout>
          <c:xMode val="edge"/>
          <c:yMode val="edge"/>
          <c:x val="0.14814836417052862"/>
          <c:y val="3.87596899224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283993821759935"/>
          <c:y val="0.25064680868379824"/>
          <c:w val="0.7736641060315943"/>
          <c:h val="0.5116298435601538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'2002_2025_AYLIK_IHR'!$C$32:$N$32</c:f>
              <c:numCache>
                <c:formatCode>#,##0</c:formatCode>
                <c:ptCount val="12"/>
                <c:pt idx="0">
                  <c:v>2551421.3391999998</c:v>
                </c:pt>
                <c:pt idx="1">
                  <c:v>2487304.2235599998</c:v>
                </c:pt>
                <c:pt idx="2">
                  <c:v>2725108.7319299998</c:v>
                </c:pt>
                <c:pt idx="3">
                  <c:v>2612424.9708500002</c:v>
                </c:pt>
                <c:pt idx="4">
                  <c:v>2787992.0456900001</c:v>
                </c:pt>
                <c:pt idx="5">
                  <c:v>2613842.4301499999</c:v>
                </c:pt>
                <c:pt idx="6">
                  <c:v>3430779.11375</c:v>
                </c:pt>
                <c:pt idx="7">
                  <c:v>2622691.0740200002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2D-4CC2-A4D7-87A5CF538DB8}"/>
            </c:ext>
          </c:extLst>
        </c:ser>
        <c:ser>
          <c:idx val="0"/>
          <c:order val="1"/>
          <c:tx>
            <c:strRef>
              <c:f>'2002_2025_AYLIK_IHR'!$A$33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'2002_2025_AYLIK_IHR'!$C$33:$N$33</c:f>
              <c:numCache>
                <c:formatCode>#,##0</c:formatCode>
                <c:ptCount val="12"/>
                <c:pt idx="0">
                  <c:v>2368035.8759400002</c:v>
                </c:pt>
                <c:pt idx="1">
                  <c:v>2618367.2222799999</c:v>
                </c:pt>
                <c:pt idx="2">
                  <c:v>3078037.79464</c:v>
                </c:pt>
                <c:pt idx="3">
                  <c:v>2491629.5655</c:v>
                </c:pt>
                <c:pt idx="4">
                  <c:v>3020389.8318599998</c:v>
                </c:pt>
                <c:pt idx="5">
                  <c:v>2216982.9487600001</c:v>
                </c:pt>
                <c:pt idx="6">
                  <c:v>2583341.82938</c:v>
                </c:pt>
                <c:pt idx="7">
                  <c:v>2555442.9644499999</c:v>
                </c:pt>
                <c:pt idx="8">
                  <c:v>2181944.75978</c:v>
                </c:pt>
                <c:pt idx="9">
                  <c:v>2450316.7157899998</c:v>
                </c:pt>
                <c:pt idx="10">
                  <c:v>2518394.6697300002</c:v>
                </c:pt>
                <c:pt idx="11">
                  <c:v>2656943.0235199998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D-4CC2-A4D7-87A5CF538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7504"/>
        <c:axId val="-1912210976"/>
      </c:lineChart>
      <c:catAx>
        <c:axId val="-1912217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0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09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75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50"/>
              <a:t>MAKİNE VE AKSAMLARI İHRACATI (Bin $)</a:t>
            </a:r>
          </a:p>
        </c:rich>
      </c:tx>
      <c:layout>
        <c:manualLayout>
          <c:xMode val="edge"/>
          <c:yMode val="edge"/>
          <c:x val="0.16734715303444253"/>
          <c:y val="3.73134328358208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29909162156335"/>
          <c:y val="0.17537345384913924"/>
          <c:w val="0.80976314834393193"/>
          <c:h val="0.6131852548282210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'2002_2025_AYLIK_IHR'!$C$42:$N$42</c:f>
              <c:numCache>
                <c:formatCode>#,##0</c:formatCode>
                <c:ptCount val="12"/>
                <c:pt idx="0">
                  <c:v>790492.70692000003</c:v>
                </c:pt>
                <c:pt idx="1">
                  <c:v>807943.61383000005</c:v>
                </c:pt>
                <c:pt idx="2">
                  <c:v>915356.01190000004</c:v>
                </c:pt>
                <c:pt idx="3">
                  <c:v>853553.50043000001</c:v>
                </c:pt>
                <c:pt idx="4">
                  <c:v>1005619.64345</c:v>
                </c:pt>
                <c:pt idx="5">
                  <c:v>798677.37817000004</c:v>
                </c:pt>
                <c:pt idx="6">
                  <c:v>986373.32952999999</c:v>
                </c:pt>
                <c:pt idx="7">
                  <c:v>964275.31706000003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46-4262-BD13-C4893219C019}"/>
            </c:ext>
          </c:extLst>
        </c:ser>
        <c:ser>
          <c:idx val="0"/>
          <c:order val="1"/>
          <c:tx>
            <c:strRef>
              <c:f>'2002_2025_AYLIK_IHR'!$A$43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'2002_2025_AYLIK_IHR'!$C$43:$N$43</c:f>
              <c:numCache>
                <c:formatCode>#,##0</c:formatCode>
                <c:ptCount val="12"/>
                <c:pt idx="0">
                  <c:v>823083.55226000003</c:v>
                </c:pt>
                <c:pt idx="1">
                  <c:v>910240.64787999995</c:v>
                </c:pt>
                <c:pt idx="2">
                  <c:v>1026273.38596</c:v>
                </c:pt>
                <c:pt idx="3">
                  <c:v>844587.35126000002</c:v>
                </c:pt>
                <c:pt idx="4">
                  <c:v>1065056.0932499999</c:v>
                </c:pt>
                <c:pt idx="5">
                  <c:v>763668.17867000005</c:v>
                </c:pt>
                <c:pt idx="6">
                  <c:v>945820.52268000005</c:v>
                </c:pt>
                <c:pt idx="7">
                  <c:v>974843.93466000003</c:v>
                </c:pt>
                <c:pt idx="8">
                  <c:v>925527.05882999999</c:v>
                </c:pt>
                <c:pt idx="9">
                  <c:v>995011.63381999999</c:v>
                </c:pt>
                <c:pt idx="10">
                  <c:v>944165.74436999997</c:v>
                </c:pt>
                <c:pt idx="11">
                  <c:v>963739.06626999995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6-4262-BD13-C4893219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12064"/>
        <c:axId val="-1912221312"/>
      </c:lineChart>
      <c:catAx>
        <c:axId val="-191221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1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2131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0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OTOMOTİV ENDÜSTRİSİ İHRACATI (Bin $)</a:t>
            </a:r>
            <a:endParaRPr lang="tr-TR" sz="700"/>
          </a:p>
        </c:rich>
      </c:tx>
      <c:layout>
        <c:manualLayout>
          <c:xMode val="edge"/>
          <c:yMode val="edge"/>
          <c:x val="0.25253530555644105"/>
          <c:y val="4.2446941323345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49681289838767"/>
          <c:y val="0.1610494755571284"/>
          <c:w val="0.78367425031315086"/>
          <c:h val="0.5730356739115475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'2002_2025_AYLIK_IHR'!$C$36:$N$36</c:f>
              <c:numCache>
                <c:formatCode>#,##0</c:formatCode>
                <c:ptCount val="12"/>
                <c:pt idx="0">
                  <c:v>2996573.07235</c:v>
                </c:pt>
                <c:pt idx="1">
                  <c:v>2976704.6221599998</c:v>
                </c:pt>
                <c:pt idx="2">
                  <c:v>3514370.0859400001</c:v>
                </c:pt>
                <c:pt idx="3">
                  <c:v>3142152.7844099998</c:v>
                </c:pt>
                <c:pt idx="4">
                  <c:v>3942740.7231000001</c:v>
                </c:pt>
                <c:pt idx="5">
                  <c:v>3405539.8260499998</c:v>
                </c:pt>
                <c:pt idx="6">
                  <c:v>3836090.4016499999</c:v>
                </c:pt>
                <c:pt idx="7">
                  <c:v>2732652.42692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F-44C0-9690-A70C16799082}"/>
            </c:ext>
          </c:extLst>
        </c:ser>
        <c:ser>
          <c:idx val="0"/>
          <c:order val="1"/>
          <c:tx>
            <c:strRef>
              <c:f>'2002_2025_AYLIK_IHR'!$A$37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'2002_2025_AYLIK_IHR'!$C$37:$N$37</c:f>
              <c:numCache>
                <c:formatCode>#,##0</c:formatCode>
                <c:ptCount val="12"/>
                <c:pt idx="0">
                  <c:v>2776678.2288700002</c:v>
                </c:pt>
                <c:pt idx="1">
                  <c:v>3127369.5536699998</c:v>
                </c:pt>
                <c:pt idx="2">
                  <c:v>3221020.5920699998</c:v>
                </c:pt>
                <c:pt idx="3">
                  <c:v>2739689.4615000002</c:v>
                </c:pt>
                <c:pt idx="4">
                  <c:v>3211065.4572600001</c:v>
                </c:pt>
                <c:pt idx="5">
                  <c:v>2613745.67509</c:v>
                </c:pt>
                <c:pt idx="6">
                  <c:v>3119637.3390500001</c:v>
                </c:pt>
                <c:pt idx="7">
                  <c:v>2697145.7658500001</c:v>
                </c:pt>
                <c:pt idx="8">
                  <c:v>3399945.0989700002</c:v>
                </c:pt>
                <c:pt idx="9">
                  <c:v>3570360.8952899999</c:v>
                </c:pt>
                <c:pt idx="10">
                  <c:v>3237177.5545700002</c:v>
                </c:pt>
                <c:pt idx="11">
                  <c:v>3483723.1049899999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F-44C0-9690-A70C16799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3488"/>
        <c:axId val="-1912212608"/>
      </c:lineChart>
      <c:catAx>
        <c:axId val="-1912223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26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3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ELEKTRİK ELEKTRONİK </a:t>
            </a:r>
            <a:r>
              <a:rPr lang="tr-TR" sz="1000" baseline="0"/>
              <a:t>VE HİZMET </a:t>
            </a:r>
            <a:r>
              <a:rPr lang="en-US" sz="1000"/>
              <a:t>İHRACATI </a:t>
            </a:r>
            <a:r>
              <a:rPr lang="tr-TR" sz="1000"/>
              <a:t> </a:t>
            </a:r>
            <a:r>
              <a:rPr lang="en-US" sz="1000"/>
              <a:t>(Bin $)</a:t>
            </a:r>
          </a:p>
        </c:rich>
      </c:tx>
      <c:layout>
        <c:manualLayout>
          <c:xMode val="edge"/>
          <c:yMode val="edge"/>
          <c:x val="0.17293786129494548"/>
          <c:y val="3.63636363636363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7804147720971"/>
          <c:y val="0.18909090909090953"/>
          <c:w val="0.8067191601049869"/>
          <c:h val="0.57212121212121214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'2002_2025_AYLIK_IHR'!$C$40:$N$40</c:f>
              <c:numCache>
                <c:formatCode>#,##0</c:formatCode>
                <c:ptCount val="12"/>
                <c:pt idx="0">
                  <c:v>1223825.19832</c:v>
                </c:pt>
                <c:pt idx="1">
                  <c:v>1293016.2814799999</c:v>
                </c:pt>
                <c:pt idx="2">
                  <c:v>1477750.4392899999</c:v>
                </c:pt>
                <c:pt idx="3">
                  <c:v>1379376.96325</c:v>
                </c:pt>
                <c:pt idx="4">
                  <c:v>1673468.8561499999</c:v>
                </c:pt>
                <c:pt idx="5">
                  <c:v>1275331.8993599999</c:v>
                </c:pt>
                <c:pt idx="6">
                  <c:v>1565104.13188</c:v>
                </c:pt>
                <c:pt idx="7">
                  <c:v>1492102.33904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15-4170-952C-28B5E0B441D8}"/>
            </c:ext>
          </c:extLst>
        </c:ser>
        <c:ser>
          <c:idx val="0"/>
          <c:order val="1"/>
          <c:tx>
            <c:strRef>
              <c:f>'2002_2025_AYLIK_IHR'!$A$41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'2002_2025_AYLIK_IHR'!$C$41:$N$41</c:f>
              <c:numCache>
                <c:formatCode>#,##0</c:formatCode>
                <c:ptCount val="12"/>
                <c:pt idx="0">
                  <c:v>1207598.6345800001</c:v>
                </c:pt>
                <c:pt idx="1">
                  <c:v>1286242.07118</c:v>
                </c:pt>
                <c:pt idx="2">
                  <c:v>1459950.9856400001</c:v>
                </c:pt>
                <c:pt idx="3">
                  <c:v>1195150.9004200001</c:v>
                </c:pt>
                <c:pt idx="4">
                  <c:v>1494941.5416600001</c:v>
                </c:pt>
                <c:pt idx="5">
                  <c:v>1188416.8364899999</c:v>
                </c:pt>
                <c:pt idx="6">
                  <c:v>1407419.6598100001</c:v>
                </c:pt>
                <c:pt idx="7">
                  <c:v>1476067.5599199999</c:v>
                </c:pt>
                <c:pt idx="8">
                  <c:v>1477184.16346</c:v>
                </c:pt>
                <c:pt idx="9">
                  <c:v>1549865.1619599999</c:v>
                </c:pt>
                <c:pt idx="10">
                  <c:v>1447985.4338199999</c:v>
                </c:pt>
                <c:pt idx="11">
                  <c:v>1476931.5302500001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15-4170-952C-28B5E0B441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4576"/>
        <c:axId val="-1912218048"/>
      </c:lineChart>
      <c:catAx>
        <c:axId val="-191222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80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4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HAZIR GİYİM VE KONFEKSİYON İHRACATI (Bin $)</a:t>
            </a:r>
          </a:p>
        </c:rich>
      </c:tx>
      <c:layout>
        <c:manualLayout>
          <c:xMode val="edge"/>
          <c:yMode val="edge"/>
          <c:x val="0.16530637895615161"/>
          <c:y val="4.91367861885790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35711607478"/>
          <c:y val="0.22576361221779548"/>
          <c:w val="0.79387834211410224"/>
          <c:h val="0.5019920318725099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'2002_2025_AYLIK_IHR'!$C$34:$N$34</c:f>
              <c:numCache>
                <c:formatCode>#,##0</c:formatCode>
                <c:ptCount val="12"/>
                <c:pt idx="0">
                  <c:v>1409433.9091700001</c:v>
                </c:pt>
                <c:pt idx="1">
                  <c:v>1355120.5800999999</c:v>
                </c:pt>
                <c:pt idx="2">
                  <c:v>1414271.0933999999</c:v>
                </c:pt>
                <c:pt idx="3">
                  <c:v>1226206.4144900001</c:v>
                </c:pt>
                <c:pt idx="4">
                  <c:v>1515432.72881</c:v>
                </c:pt>
                <c:pt idx="5">
                  <c:v>1197514.6275299999</c:v>
                </c:pt>
                <c:pt idx="6">
                  <c:v>1583931.57571</c:v>
                </c:pt>
                <c:pt idx="7">
                  <c:v>1525707.6310399999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94-4C45-85C7-81E1087A311C}"/>
            </c:ext>
          </c:extLst>
        </c:ser>
        <c:ser>
          <c:idx val="0"/>
          <c:order val="1"/>
          <c:tx>
            <c:strRef>
              <c:f>'2002_2025_AYLIK_IHR'!$A$35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497D"/>
              </a:solidFill>
            </c:spPr>
          </c:marker>
          <c:val>
            <c:numRef>
              <c:f>'2002_2025_AYLIK_IHR'!$C$35:$N$35</c:f>
              <c:numCache>
                <c:formatCode>#,##0</c:formatCode>
                <c:ptCount val="12"/>
                <c:pt idx="0">
                  <c:v>1418020.9781899999</c:v>
                </c:pt>
                <c:pt idx="1">
                  <c:v>1497994.3489699999</c:v>
                </c:pt>
                <c:pt idx="2">
                  <c:v>1611756.4151399999</c:v>
                </c:pt>
                <c:pt idx="3">
                  <c:v>1225747.8668899999</c:v>
                </c:pt>
                <c:pt idx="4">
                  <c:v>1640632.5457299999</c:v>
                </c:pt>
                <c:pt idx="5">
                  <c:v>1294195.6225999999</c:v>
                </c:pt>
                <c:pt idx="6">
                  <c:v>1657565.24235</c:v>
                </c:pt>
                <c:pt idx="7">
                  <c:v>1667733.55798</c:v>
                </c:pt>
                <c:pt idx="8">
                  <c:v>1580752.8315300001</c:v>
                </c:pt>
                <c:pt idx="9">
                  <c:v>1571875.17502</c:v>
                </c:pt>
                <c:pt idx="10">
                  <c:v>1485330.8787400001</c:v>
                </c:pt>
                <c:pt idx="11">
                  <c:v>1260083.9011599999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94-4C45-85C7-81E1087A3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12220768"/>
        <c:axId val="-1912219680"/>
      </c:lineChart>
      <c:catAx>
        <c:axId val="-1912220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1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1221968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12220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6549124216615775"/>
          <c:y val="0.13248339973439574"/>
          <c:w val="0.26913480885311869"/>
          <c:h val="7.8861038784494561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DEMİR VE DEMİRDIŞI METALLER İHRACATI (Bin $)</a:t>
            </a:r>
          </a:p>
        </c:rich>
      </c:tx>
      <c:layout>
        <c:manualLayout>
          <c:xMode val="edge"/>
          <c:yMode val="edge"/>
          <c:x val="0.2034015748031496"/>
          <c:y val="4.7263681592039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14307140178907"/>
          <c:y val="0.250000391742077"/>
          <c:w val="0.80612325227524362"/>
          <c:h val="0.485075510646554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'2002_2025_AYLIK_IHR'!$C$44:$N$44</c:f>
              <c:numCache>
                <c:formatCode>#,##0</c:formatCode>
                <c:ptCount val="12"/>
                <c:pt idx="0">
                  <c:v>1010201.51665</c:v>
                </c:pt>
                <c:pt idx="1">
                  <c:v>1020062.53379</c:v>
                </c:pt>
                <c:pt idx="2">
                  <c:v>1134580.8589600001</c:v>
                </c:pt>
                <c:pt idx="3">
                  <c:v>1080158.9157100001</c:v>
                </c:pt>
                <c:pt idx="4">
                  <c:v>1234878.3780799999</c:v>
                </c:pt>
                <c:pt idx="5">
                  <c:v>968350.94047000003</c:v>
                </c:pt>
                <c:pt idx="6">
                  <c:v>1187841.13521</c:v>
                </c:pt>
                <c:pt idx="7">
                  <c:v>1099675.8446800001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33-4F87-BB4D-7D8AA3CFD930}"/>
            </c:ext>
          </c:extLst>
        </c:ser>
        <c:ser>
          <c:idx val="0"/>
          <c:order val="1"/>
          <c:tx>
            <c:strRef>
              <c:f>'2002_2025_AYLIK_IHR'!$A$45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'2002_2025_AYLIK_IHR'!$C$45:$N$45</c:f>
              <c:numCache>
                <c:formatCode>#,##0</c:formatCode>
                <c:ptCount val="12"/>
                <c:pt idx="0">
                  <c:v>938380.25089000002</c:v>
                </c:pt>
                <c:pt idx="1">
                  <c:v>982551.14778999996</c:v>
                </c:pt>
                <c:pt idx="2">
                  <c:v>1078724.8992399999</c:v>
                </c:pt>
                <c:pt idx="3">
                  <c:v>916509.21331999998</c:v>
                </c:pt>
                <c:pt idx="4">
                  <c:v>1205382.50761</c:v>
                </c:pt>
                <c:pt idx="5">
                  <c:v>935318.17628999997</c:v>
                </c:pt>
                <c:pt idx="6">
                  <c:v>1101771.63261</c:v>
                </c:pt>
                <c:pt idx="7">
                  <c:v>1077841.6254100001</c:v>
                </c:pt>
                <c:pt idx="8">
                  <c:v>1042526.31495</c:v>
                </c:pt>
                <c:pt idx="9">
                  <c:v>1118230.21793</c:v>
                </c:pt>
                <c:pt idx="10">
                  <c:v>1058869.6766299999</c:v>
                </c:pt>
                <c:pt idx="11">
                  <c:v>972088.68831999996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33-4F87-BB4D-7D8AA3CFD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2512"/>
        <c:axId val="-1951184688"/>
      </c:lineChart>
      <c:catAx>
        <c:axId val="-195118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468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2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7115046333494023"/>
          <c:y val="0.15920398009950248"/>
          <c:w val="0.2903519202956773"/>
          <c:h val="8.048340972303835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 b="1" i="0" u="none" strike="noStrike" baseline="0">
                <a:solidFill>
                  <a:srgbClr val="000000"/>
                </a:solidFill>
                <a:latin typeface="Arial Tur"/>
                <a:cs typeface="Arial Tur"/>
              </a:rPr>
              <a:t>ÇİMENTO CAM SERAMİK VE TOPRAK ÜRÜNLERİ İHRACATI (Bin $)</a:t>
            </a:r>
            <a:endParaRPr lang="tr-TR" sz="700" b="1"/>
          </a:p>
        </c:rich>
      </c:tx>
      <c:layout>
        <c:manualLayout>
          <c:xMode val="edge"/>
          <c:yMode val="edge"/>
          <c:x val="0.14693898976913675"/>
          <c:y val="1.74129353233830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23880640524138091"/>
          <c:w val="0.81020488899562437"/>
          <c:h val="0.47388146040086643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'2002_2025_AYLIK_IHR'!$C$48:$N$48</c:f>
              <c:numCache>
                <c:formatCode>#,##0</c:formatCode>
                <c:ptCount val="12"/>
                <c:pt idx="0">
                  <c:v>317207.87748999998</c:v>
                </c:pt>
                <c:pt idx="1">
                  <c:v>320264.94163000002</c:v>
                </c:pt>
                <c:pt idx="2">
                  <c:v>375154.34970000002</c:v>
                </c:pt>
                <c:pt idx="3">
                  <c:v>387223.66204000002</c:v>
                </c:pt>
                <c:pt idx="4">
                  <c:v>413701.82498999999</c:v>
                </c:pt>
                <c:pt idx="5">
                  <c:v>365543.24103999999</c:v>
                </c:pt>
                <c:pt idx="6">
                  <c:v>427773.57717</c:v>
                </c:pt>
                <c:pt idx="7">
                  <c:v>364158.48401000001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18-4D92-8BCF-89562101FD9D}"/>
            </c:ext>
          </c:extLst>
        </c:ser>
        <c:ser>
          <c:idx val="0"/>
          <c:order val="1"/>
          <c:tx>
            <c:strRef>
              <c:f>'2002_2025_AYLIK_IHR'!$A$49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'2002_2025_AYLIK_IHR'!$C$49:$N$49</c:f>
              <c:numCache>
                <c:formatCode>#,##0</c:formatCode>
                <c:ptCount val="12"/>
                <c:pt idx="0">
                  <c:v>322327.83571999997</c:v>
                </c:pt>
                <c:pt idx="1">
                  <c:v>348209.80783000001</c:v>
                </c:pt>
                <c:pt idx="2">
                  <c:v>385061.33549000003</c:v>
                </c:pt>
                <c:pt idx="3">
                  <c:v>334330.47073</c:v>
                </c:pt>
                <c:pt idx="4">
                  <c:v>419447.12485000002</c:v>
                </c:pt>
                <c:pt idx="5">
                  <c:v>332515.08912000002</c:v>
                </c:pt>
                <c:pt idx="6">
                  <c:v>381421.19212000002</c:v>
                </c:pt>
                <c:pt idx="7">
                  <c:v>362541.25273000001</c:v>
                </c:pt>
                <c:pt idx="8">
                  <c:v>375761.42826000002</c:v>
                </c:pt>
                <c:pt idx="9">
                  <c:v>364343.08331000002</c:v>
                </c:pt>
                <c:pt idx="10">
                  <c:v>345263.40818000003</c:v>
                </c:pt>
                <c:pt idx="11">
                  <c:v>339584.85418999998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18-4D92-8BCF-89562101FD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2848"/>
        <c:axId val="-1951187408"/>
      </c:lineChart>
      <c:catAx>
        <c:axId val="-1951192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7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7408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28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MÜCEVHER İHRACATI (Bin $)</a:t>
            </a:r>
          </a:p>
        </c:rich>
      </c:tx>
      <c:layout>
        <c:manualLayout>
          <c:xMode val="edge"/>
          <c:yMode val="edge"/>
          <c:x val="0.31793884198210159"/>
          <c:y val="4.56790123456790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65895742924319"/>
          <c:y val="0.18518585498356113"/>
          <c:w val="0.79116621008685151"/>
          <c:h val="0.518520393953971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'2002_2025_AYLIK_IHR'!$A$50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'2002_2025_AYLIK_IHR'!$C$50:$N$50</c:f>
              <c:numCache>
                <c:formatCode>#,##0</c:formatCode>
                <c:ptCount val="12"/>
                <c:pt idx="0">
                  <c:v>1163500.83919</c:v>
                </c:pt>
                <c:pt idx="1">
                  <c:v>878031.82464000001</c:v>
                </c:pt>
                <c:pt idx="2">
                  <c:v>566703.81799000001</c:v>
                </c:pt>
                <c:pt idx="3">
                  <c:v>503273.51063999999</c:v>
                </c:pt>
                <c:pt idx="4">
                  <c:v>840830.85875999997</c:v>
                </c:pt>
                <c:pt idx="5">
                  <c:v>381003.29991</c:v>
                </c:pt>
                <c:pt idx="6">
                  <c:v>739670.36708</c:v>
                </c:pt>
                <c:pt idx="7">
                  <c:v>587686.73583000002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FF-4EFA-8A15-3AD98E2FF4AD}"/>
            </c:ext>
          </c:extLst>
        </c:ser>
        <c:ser>
          <c:idx val="0"/>
          <c:order val="1"/>
          <c:tx>
            <c:strRef>
              <c:f>'2002_2025_AYLIK_IHR'!$A$51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'2002_2025_AYLIK_IHR'!$C$51:$N$51</c:f>
              <c:numCache>
                <c:formatCode>#,##0</c:formatCode>
                <c:ptCount val="12"/>
                <c:pt idx="0">
                  <c:v>467741.89817</c:v>
                </c:pt>
                <c:pt idx="1">
                  <c:v>481096.82188</c:v>
                </c:pt>
                <c:pt idx="2">
                  <c:v>544457.50179000001</c:v>
                </c:pt>
                <c:pt idx="3">
                  <c:v>341928.67125999997</c:v>
                </c:pt>
                <c:pt idx="4">
                  <c:v>581596.20261000004</c:v>
                </c:pt>
                <c:pt idx="5">
                  <c:v>402423.97295000002</c:v>
                </c:pt>
                <c:pt idx="6">
                  <c:v>953690.73649000004</c:v>
                </c:pt>
                <c:pt idx="7">
                  <c:v>962209.15985000005</c:v>
                </c:pt>
                <c:pt idx="8">
                  <c:v>669029.85039000004</c:v>
                </c:pt>
                <c:pt idx="9">
                  <c:v>754837.92010999995</c:v>
                </c:pt>
                <c:pt idx="10">
                  <c:v>684358.59065999999</c:v>
                </c:pt>
                <c:pt idx="11">
                  <c:v>631444.96294999996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FF-4EFA-8A15-3AD98E2FF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4144"/>
        <c:axId val="-1951183600"/>
      </c:lineChart>
      <c:catAx>
        <c:axId val="-195118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360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414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ÇELİK İHRACATI</a:t>
            </a:r>
            <a:r>
              <a:rPr lang="tr-TR" baseline="0"/>
              <a:t> </a:t>
            </a:r>
            <a:r>
              <a:rPr lang="tr-TR"/>
              <a:t>(Bin $)</a:t>
            </a:r>
          </a:p>
        </c:rich>
      </c:tx>
      <c:layout>
        <c:manualLayout>
          <c:xMode val="edge"/>
          <c:yMode val="edge"/>
          <c:x val="0.34691106585200271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82281059063141"/>
          <c:y val="0.19926238002537525"/>
          <c:w val="0.80651731160896056"/>
          <c:h val="0.5387463581540417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'2002_2025_AYLIK_IHR'!#REF!</c:f>
              <c:strCache>
                <c:ptCount val="1"/>
                <c:pt idx="0">
                  <c:v>#REF!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'2002_2025_AYLIK_IHR'!$C$46:$N$46</c:f>
              <c:numCache>
                <c:formatCode>#,##0</c:formatCode>
                <c:ptCount val="12"/>
                <c:pt idx="0">
                  <c:v>1245933.07461</c:v>
                </c:pt>
                <c:pt idx="1">
                  <c:v>1232263.0945299999</c:v>
                </c:pt>
                <c:pt idx="2">
                  <c:v>1539488.1588000001</c:v>
                </c:pt>
                <c:pt idx="3">
                  <c:v>1299207.67787</c:v>
                </c:pt>
                <c:pt idx="4">
                  <c:v>1496969.4565900001</c:v>
                </c:pt>
                <c:pt idx="5">
                  <c:v>1428229.5459100001</c:v>
                </c:pt>
                <c:pt idx="6">
                  <c:v>1355816.9973599999</c:v>
                </c:pt>
                <c:pt idx="7">
                  <c:v>1386470.60008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3E-42B5-9807-8FD69DC2BC16}"/>
            </c:ext>
          </c:extLst>
        </c:ser>
        <c:ser>
          <c:idx val="0"/>
          <c:order val="1"/>
          <c:tx>
            <c:strRef>
              <c:f>'2002_2025_AYLIK_IHR'!$A$47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'2002_2025_AYLIK_IHR'!$C$47:$N$47</c:f>
              <c:numCache>
                <c:formatCode>#,##0</c:formatCode>
                <c:ptCount val="12"/>
                <c:pt idx="0">
                  <c:v>1113595.23884</c:v>
                </c:pt>
                <c:pt idx="1">
                  <c:v>1375354.0140800001</c:v>
                </c:pt>
                <c:pt idx="2">
                  <c:v>1467693.5105699999</c:v>
                </c:pt>
                <c:pt idx="3">
                  <c:v>1192096.1973600001</c:v>
                </c:pt>
                <c:pt idx="4">
                  <c:v>1452071.49911</c:v>
                </c:pt>
                <c:pt idx="5">
                  <c:v>1312279.8940999999</c:v>
                </c:pt>
                <c:pt idx="6">
                  <c:v>1415847.8846100001</c:v>
                </c:pt>
                <c:pt idx="7">
                  <c:v>1404791.62567</c:v>
                </c:pt>
                <c:pt idx="8">
                  <c:v>1466592.42056</c:v>
                </c:pt>
                <c:pt idx="9">
                  <c:v>1253400.9659599999</c:v>
                </c:pt>
                <c:pt idx="10">
                  <c:v>1246115.83021</c:v>
                </c:pt>
                <c:pt idx="11">
                  <c:v>1433542.7490300001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3E-42B5-9807-8FD69DC2B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1424"/>
        <c:axId val="-1951195024"/>
      </c:lineChart>
      <c:catAx>
        <c:axId val="-1951181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5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5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14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MADENCİLİK ÜRÜNLERİ İHRACATI (Bin $)</a:t>
            </a:r>
          </a:p>
        </c:rich>
      </c:tx>
      <c:layout>
        <c:manualLayout>
          <c:xMode val="edge"/>
          <c:yMode val="edge"/>
          <c:x val="0.23400000000000001"/>
          <c:y val="4.7440673364105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'2002_2025_AYLIK_IHR'!$C$58:$N$58</c:f>
              <c:numCache>
                <c:formatCode>#,##0</c:formatCode>
                <c:ptCount val="12"/>
                <c:pt idx="0">
                  <c:v>456797.23924999998</c:v>
                </c:pt>
                <c:pt idx="1">
                  <c:v>417966.86514000001</c:v>
                </c:pt>
                <c:pt idx="2">
                  <c:v>492823.07348999998</c:v>
                </c:pt>
                <c:pt idx="3">
                  <c:v>474509.44873</c:v>
                </c:pt>
                <c:pt idx="4">
                  <c:v>531739.71401999996</c:v>
                </c:pt>
                <c:pt idx="5">
                  <c:v>490876.93754000001</c:v>
                </c:pt>
                <c:pt idx="6">
                  <c:v>571542.77625</c:v>
                </c:pt>
                <c:pt idx="7">
                  <c:v>523848.37258999998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2-47A4-9D91-862489D728A2}"/>
            </c:ext>
          </c:extLst>
        </c:ser>
        <c:ser>
          <c:idx val="0"/>
          <c:order val="1"/>
          <c:tx>
            <c:strRef>
              <c:f>'2002_2025_AYLIK_IHR'!$A$59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'2002_2025_AYLIK_IHR'!$C$59:$N$59</c:f>
              <c:numCache>
                <c:formatCode>#,##0</c:formatCode>
                <c:ptCount val="12"/>
                <c:pt idx="0">
                  <c:v>445585.55433999997</c:v>
                </c:pt>
                <c:pt idx="1">
                  <c:v>451862.42103000003</c:v>
                </c:pt>
                <c:pt idx="2">
                  <c:v>499133.05374</c:v>
                </c:pt>
                <c:pt idx="3">
                  <c:v>465815.15151</c:v>
                </c:pt>
                <c:pt idx="4">
                  <c:v>545499.02194000001</c:v>
                </c:pt>
                <c:pt idx="5">
                  <c:v>432180.37313000002</c:v>
                </c:pt>
                <c:pt idx="6">
                  <c:v>569360.73462</c:v>
                </c:pt>
                <c:pt idx="7">
                  <c:v>521644.85258000001</c:v>
                </c:pt>
                <c:pt idx="8">
                  <c:v>490469.18617</c:v>
                </c:pt>
                <c:pt idx="9">
                  <c:v>566596.24933999998</c:v>
                </c:pt>
                <c:pt idx="10">
                  <c:v>485379.73264</c:v>
                </c:pt>
                <c:pt idx="11">
                  <c:v>534488.89229999995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2-47A4-9D91-862489D72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9040"/>
        <c:axId val="-1951189584"/>
      </c:lineChart>
      <c:catAx>
        <c:axId val="-195118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958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904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AYLAR BAZINDA TOPLAM İHRACAT
</a:t>
            </a:r>
          </a:p>
        </c:rich>
      </c:tx>
      <c:layout>
        <c:manualLayout>
          <c:xMode val="edge"/>
          <c:yMode val="edge"/>
          <c:x val="0.27731374487279997"/>
          <c:y val="3.66300366300366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21967963386727"/>
          <c:y val="0.21611798920411671"/>
          <c:w val="0.75972540045766757"/>
          <c:h val="0.51648536403017697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'2002_2025_AYLIK_IHR'!$C$82:$N$82</c:f>
              <c:numCache>
                <c:formatCode>#,##0</c:formatCode>
                <c:ptCount val="12"/>
                <c:pt idx="0">
                  <c:v>20000625.079999998</c:v>
                </c:pt>
                <c:pt idx="1">
                  <c:v>21091518.870000001</c:v>
                </c:pt>
                <c:pt idx="2">
                  <c:v>22648722.289999999</c:v>
                </c:pt>
                <c:pt idx="3">
                  <c:v>19292520.559999999</c:v>
                </c:pt>
                <c:pt idx="4">
                  <c:v>24180069.629999999</c:v>
                </c:pt>
                <c:pt idx="5">
                  <c:v>19015328.5</c:v>
                </c:pt>
                <c:pt idx="6">
                  <c:v>22475505.18</c:v>
                </c:pt>
                <c:pt idx="7">
                  <c:v>22000689.239999998</c:v>
                </c:pt>
                <c:pt idx="8">
                  <c:v>21956026</c:v>
                </c:pt>
                <c:pt idx="9">
                  <c:v>23473312.789999999</c:v>
                </c:pt>
                <c:pt idx="10">
                  <c:v>22236791.870000001</c:v>
                </c:pt>
                <c:pt idx="11">
                  <c:v>23407021.109999999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19-4A68-A978-839CDC97D32B}"/>
            </c:ext>
          </c:extLst>
        </c:ser>
        <c:ser>
          <c:idx val="1"/>
          <c:order val="1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'2002_2025_AYLIK_IHR'!$C$83:$N$83</c:f>
              <c:numCache>
                <c:formatCode>#,##0</c:formatCode>
                <c:ptCount val="12"/>
                <c:pt idx="0">
                  <c:v>21161188.359999999</c:v>
                </c:pt>
                <c:pt idx="1">
                  <c:v>20732753.059999999</c:v>
                </c:pt>
                <c:pt idx="2">
                  <c:v>23403224.57</c:v>
                </c:pt>
                <c:pt idx="3">
                  <c:v>20783629.280000001</c:v>
                </c:pt>
                <c:pt idx="4">
                  <c:v>24818232.09</c:v>
                </c:pt>
                <c:pt idx="5">
                  <c:v>20479884.059999999</c:v>
                </c:pt>
                <c:pt idx="6">
                  <c:v>24938270.399999999</c:v>
                </c:pt>
                <c:pt idx="7">
                  <c:v>21794815.252999999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19-4A68-A978-839CDC97D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49760"/>
        <c:axId val="-1907357376"/>
      </c:lineChart>
      <c:catAx>
        <c:axId val="-190734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7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737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76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GEMİ</a:t>
            </a:r>
            <a:r>
              <a:rPr lang="tr-TR" sz="1000" baseline="0"/>
              <a:t> VE YAT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31400000000000078"/>
          <c:y val="4.24469413233459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4606820214888874"/>
          <c:w val="0.86000000000000065"/>
          <c:h val="0.57303580376508478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'2002_2025_AYLIK_IHR'!$A$38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'2002_2025_AYLIK_IHR'!$C$38:$N$38</c:f>
              <c:numCache>
                <c:formatCode>#,##0</c:formatCode>
                <c:ptCount val="12"/>
                <c:pt idx="0">
                  <c:v>82415.475059999997</c:v>
                </c:pt>
                <c:pt idx="1">
                  <c:v>158784.48155999999</c:v>
                </c:pt>
                <c:pt idx="2">
                  <c:v>86356.291979999995</c:v>
                </c:pt>
                <c:pt idx="3">
                  <c:v>129783.30017</c:v>
                </c:pt>
                <c:pt idx="4">
                  <c:v>367051.56397000002</c:v>
                </c:pt>
                <c:pt idx="5">
                  <c:v>84067.867240000007</c:v>
                </c:pt>
                <c:pt idx="6">
                  <c:v>262653.41882999998</c:v>
                </c:pt>
                <c:pt idx="7">
                  <c:v>81744.173809999993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C-47A6-A84C-773D7A30B069}"/>
            </c:ext>
          </c:extLst>
        </c:ser>
        <c:ser>
          <c:idx val="0"/>
          <c:order val="1"/>
          <c:tx>
            <c:strRef>
              <c:f>'2002_2025_AYLIK_IHR'!$A$39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'2002_2025_AYLIK_IHR'!$C$39:$N$39</c:f>
              <c:numCache>
                <c:formatCode>#,##0</c:formatCode>
                <c:ptCount val="12"/>
                <c:pt idx="0">
                  <c:v>167284.17989999999</c:v>
                </c:pt>
                <c:pt idx="1">
                  <c:v>141237.81938999999</c:v>
                </c:pt>
                <c:pt idx="2">
                  <c:v>142964.37304999999</c:v>
                </c:pt>
                <c:pt idx="3">
                  <c:v>80867.331659999996</c:v>
                </c:pt>
                <c:pt idx="4">
                  <c:v>168148.12448999999</c:v>
                </c:pt>
                <c:pt idx="5">
                  <c:v>220068.33278999999</c:v>
                </c:pt>
                <c:pt idx="6">
                  <c:v>118286.72552000001</c:v>
                </c:pt>
                <c:pt idx="7">
                  <c:v>91670.812439999994</c:v>
                </c:pt>
                <c:pt idx="8">
                  <c:v>234435.90804000001</c:v>
                </c:pt>
                <c:pt idx="9">
                  <c:v>172867.80115000001</c:v>
                </c:pt>
                <c:pt idx="10">
                  <c:v>152747.57754</c:v>
                </c:pt>
                <c:pt idx="11">
                  <c:v>221165.67335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C-47A6-A84C-773D7A30B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93936"/>
        <c:axId val="-1951194480"/>
      </c:lineChart>
      <c:catAx>
        <c:axId val="-195119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94480"/>
        <c:scaling>
          <c:orientation val="minMax"/>
          <c:max val="40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93936"/>
        <c:crosses val="autoZero"/>
        <c:crossBetween val="between"/>
        <c:majorUnit val="50000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89" r="0.75000000000000189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SAVUNMA</a:t>
            </a:r>
            <a:r>
              <a:rPr lang="tr-TR" sz="1000" baseline="0"/>
              <a:t> VE HAVACILIK SANAYİİ</a:t>
            </a:r>
            <a:r>
              <a:rPr lang="en-US" sz="1000"/>
              <a:t> İHRACATI (Bin $)</a:t>
            </a:r>
          </a:p>
        </c:rich>
      </c:tx>
      <c:layout>
        <c:manualLayout>
          <c:xMode val="edge"/>
          <c:yMode val="edge"/>
          <c:x val="0.22066666666666668"/>
          <c:y val="2.74656679151061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9999999999999"/>
          <c:y val="0.15106195995163529"/>
          <c:w val="0.86000000000000065"/>
          <c:h val="0.57303580376508445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'2002_2025_AYLIK_IHR'!$A$52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'2002_2025_AYLIK_IHR'!$C$52:$N$52</c:f>
              <c:numCache>
                <c:formatCode>#,##0</c:formatCode>
                <c:ptCount val="12"/>
                <c:pt idx="0">
                  <c:v>385110.74924999999</c:v>
                </c:pt>
                <c:pt idx="1">
                  <c:v>435240.33497999999</c:v>
                </c:pt>
                <c:pt idx="2">
                  <c:v>883990.46005999995</c:v>
                </c:pt>
                <c:pt idx="3">
                  <c:v>538177.32108000002</c:v>
                </c:pt>
                <c:pt idx="4">
                  <c:v>741066.14824000001</c:v>
                </c:pt>
                <c:pt idx="5">
                  <c:v>619563.57727999997</c:v>
                </c:pt>
                <c:pt idx="6">
                  <c:v>981433.99150999996</c:v>
                </c:pt>
                <c:pt idx="7">
                  <c:v>833909.42724999995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D6-452E-B66D-1EF371E00EB6}"/>
            </c:ext>
          </c:extLst>
        </c:ser>
        <c:ser>
          <c:idx val="0"/>
          <c:order val="1"/>
          <c:tx>
            <c:strRef>
              <c:f>'2002_2025_AYLIK_IHR'!$A$53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'2002_2025_AYLIK_IHR'!$C$53:$N$53</c:f>
              <c:numCache>
                <c:formatCode>#,##0</c:formatCode>
                <c:ptCount val="12"/>
                <c:pt idx="0">
                  <c:v>329894.10360999999</c:v>
                </c:pt>
                <c:pt idx="1">
                  <c:v>299868.98099000001</c:v>
                </c:pt>
                <c:pt idx="2">
                  <c:v>358167.08747999999</c:v>
                </c:pt>
                <c:pt idx="3">
                  <c:v>349697.69761999999</c:v>
                </c:pt>
                <c:pt idx="4">
                  <c:v>980386.42267999996</c:v>
                </c:pt>
                <c:pt idx="5">
                  <c:v>564215.51665000001</c:v>
                </c:pt>
                <c:pt idx="6">
                  <c:v>431114.92654999997</c:v>
                </c:pt>
                <c:pt idx="7">
                  <c:v>422556.94748999999</c:v>
                </c:pt>
                <c:pt idx="8">
                  <c:v>566546.13355000003</c:v>
                </c:pt>
                <c:pt idx="9">
                  <c:v>820107.25635000004</c:v>
                </c:pt>
                <c:pt idx="10">
                  <c:v>613686.10137000005</c:v>
                </c:pt>
                <c:pt idx="11">
                  <c:v>997520.48196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D6-452E-B66D-1EF371E00E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51186864"/>
        <c:axId val="-1951186320"/>
      </c:lineChart>
      <c:catAx>
        <c:axId val="-1951186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51186320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511868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92262467191599"/>
          <c:y val="0.11235955056179775"/>
          <c:w val="0.26751999999999998"/>
          <c:h val="7.4135283651341338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İKLİMLENDİRME</a:t>
            </a:r>
            <a:r>
              <a:rPr lang="tr-TR" sz="1000" baseline="0"/>
              <a:t> SANAYİ </a:t>
            </a:r>
            <a:r>
              <a:rPr lang="en-US" sz="1000"/>
              <a:t>İHRACATI (Bin $)</a:t>
            </a:r>
          </a:p>
        </c:rich>
      </c:tx>
      <c:layout>
        <c:manualLayout>
          <c:xMode val="edge"/>
          <c:yMode val="edge"/>
          <c:x val="0.25800000000000001"/>
          <c:y val="3.24594257178526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"/>
          <c:y val="0.17603060638535223"/>
          <c:w val="0.86000000000000065"/>
          <c:h val="0.55306064270056132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'2002_2025_AYLIK_IHR'!$A$54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'2002_2025_AYLIK_IHR'!$C$54:$N$54</c:f>
              <c:numCache>
                <c:formatCode>#,##0</c:formatCode>
                <c:ptCount val="12"/>
                <c:pt idx="0">
                  <c:v>588988.27862</c:v>
                </c:pt>
                <c:pt idx="1">
                  <c:v>590657.48637000006</c:v>
                </c:pt>
                <c:pt idx="2">
                  <c:v>637623.00379999995</c:v>
                </c:pt>
                <c:pt idx="3">
                  <c:v>609639.64011000004</c:v>
                </c:pt>
                <c:pt idx="4">
                  <c:v>657597.61373999994</c:v>
                </c:pt>
                <c:pt idx="5">
                  <c:v>531945.46140000003</c:v>
                </c:pt>
                <c:pt idx="6">
                  <c:v>657040.45022999996</c:v>
                </c:pt>
                <c:pt idx="7">
                  <c:v>570078.98250000004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33-42DA-9FF3-1F19EFE6F72D}"/>
            </c:ext>
          </c:extLst>
        </c:ser>
        <c:ser>
          <c:idx val="0"/>
          <c:order val="1"/>
          <c:tx>
            <c:strRef>
              <c:f>'2002_2025_AYLIK_IHR'!$A$55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diamond"/>
            <c:size val="7"/>
            <c:spPr>
              <a:solidFill>
                <a:schemeClr val="tx2"/>
              </a:solidFill>
            </c:spPr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'2002_2025_AYLIK_IHR'!$C$55:$N$55</c:f>
              <c:numCache>
                <c:formatCode>#,##0</c:formatCode>
                <c:ptCount val="12"/>
                <c:pt idx="0">
                  <c:v>551102.85985000001</c:v>
                </c:pt>
                <c:pt idx="1">
                  <c:v>600065.78769000003</c:v>
                </c:pt>
                <c:pt idx="2">
                  <c:v>639301.69143999997</c:v>
                </c:pt>
                <c:pt idx="3">
                  <c:v>511732.11372000002</c:v>
                </c:pt>
                <c:pt idx="4">
                  <c:v>653250.06839999999</c:v>
                </c:pt>
                <c:pt idx="5">
                  <c:v>479194.90064000001</c:v>
                </c:pt>
                <c:pt idx="6">
                  <c:v>622229.83816000004</c:v>
                </c:pt>
                <c:pt idx="7">
                  <c:v>606077.72066999995</c:v>
                </c:pt>
                <c:pt idx="8">
                  <c:v>615338.58109999995</c:v>
                </c:pt>
                <c:pt idx="9">
                  <c:v>628418.75578000001</c:v>
                </c:pt>
                <c:pt idx="10">
                  <c:v>624432.90593000001</c:v>
                </c:pt>
                <c:pt idx="11">
                  <c:v>607048.18415999995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33-42DA-9FF3-1F19EFE6F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8366768"/>
        <c:axId val="-1908358064"/>
      </c:lineChart>
      <c:catAx>
        <c:axId val="-1908366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5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83580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83667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en-US" sz="1000"/>
              <a:t>AYLAR BAZINDA TARIM İHRACATI</a:t>
            </a:r>
            <a:endParaRPr lang="tr-TR" sz="1000" b="1" i="0" u="none" strike="noStrike" baseline="0"/>
          </a:p>
        </c:rich>
      </c:tx>
      <c:layout>
        <c:manualLayout>
          <c:xMode val="edge"/>
          <c:yMode val="edge"/>
          <c:x val="0.27169617989891004"/>
          <c:y val="5.533596837944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0845884621779"/>
          <c:y val="0.18972368631825576"/>
          <c:w val="0.75402468126949163"/>
          <c:h val="0.54940817496328231"/>
        </c:manualLayout>
      </c:layout>
      <c:lineChart>
        <c:grouping val="standard"/>
        <c:varyColors val="0"/>
        <c:ser>
          <c:idx val="0"/>
          <c:order val="0"/>
          <c:tx>
            <c:strRef>
              <c:f>'2002_2025_AYLIK_IHR'!$A$3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'2002_2025_AYLIK_IHR'!$C$3:$N$3</c:f>
              <c:numCache>
                <c:formatCode>#,##0</c:formatCode>
                <c:ptCount val="12"/>
                <c:pt idx="0">
                  <c:v>3093410.0980599998</c:v>
                </c:pt>
                <c:pt idx="1">
                  <c:v>3106566.4506899999</c:v>
                </c:pt>
                <c:pt idx="2">
                  <c:v>3068451.8046099995</c:v>
                </c:pt>
                <c:pt idx="3">
                  <c:v>2582472.6749700001</c:v>
                </c:pt>
                <c:pt idx="4">
                  <c:v>3145678.8155900002</c:v>
                </c:pt>
                <c:pt idx="5">
                  <c:v>2433762.2763</c:v>
                </c:pt>
                <c:pt idx="6">
                  <c:v>2844648.8573799999</c:v>
                </c:pt>
                <c:pt idx="7">
                  <c:v>2839022.39952</c:v>
                </c:pt>
                <c:pt idx="8">
                  <c:v>2959448.4921200001</c:v>
                </c:pt>
                <c:pt idx="9">
                  <c:v>3373591.3376600002</c:v>
                </c:pt>
                <c:pt idx="10">
                  <c:v>3324233.8972199997</c:v>
                </c:pt>
                <c:pt idx="11">
                  <c:v>3418509.1780099999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E0-435C-89ED-3527757BB3FD}"/>
            </c:ext>
          </c:extLst>
        </c:ser>
        <c:ser>
          <c:idx val="1"/>
          <c:order val="1"/>
          <c:tx>
            <c:strRef>
              <c:f>'2002_2025_AYLIK_IHR'!$A$2</c:f>
              <c:strCache>
                <c:ptCount val="1"/>
                <c:pt idx="0">
                  <c:v>2025</c:v>
                </c:pt>
              </c:strCache>
            </c:strRef>
          </c:tx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'2002_2025_AYLIK_IHR'!$C$2:$N$2</c:f>
              <c:numCache>
                <c:formatCode>#,##0</c:formatCode>
                <c:ptCount val="12"/>
                <c:pt idx="0">
                  <c:v>3007757.76993</c:v>
                </c:pt>
                <c:pt idx="1">
                  <c:v>2950969.92918</c:v>
                </c:pt>
                <c:pt idx="2">
                  <c:v>3118885.1796899997</c:v>
                </c:pt>
                <c:pt idx="3">
                  <c:v>2770100.8522799998</c:v>
                </c:pt>
                <c:pt idx="4">
                  <c:v>3104567.4106900003</c:v>
                </c:pt>
                <c:pt idx="5">
                  <c:v>2548392.3856699998</c:v>
                </c:pt>
                <c:pt idx="6">
                  <c:v>2903650.7392300004</c:v>
                </c:pt>
                <c:pt idx="7">
                  <c:v>2727166.47646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E0-435C-89ED-3527757B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62272"/>
        <c:axId val="-1907349216"/>
      </c:lineChart>
      <c:catAx>
        <c:axId val="-190736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921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227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AYLIK İHRACAT RAKAMLARINDAKİ DEĞİŞİM, 2009-2025</a:t>
            </a:r>
          </a:p>
        </c:rich>
      </c:tx>
      <c:layout>
        <c:manualLayout>
          <c:xMode val="edge"/>
          <c:yMode val="edge"/>
          <c:x val="0.21774221770665791"/>
          <c:y val="3.40909090909090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53783200215318"/>
          <c:y val="0.16477295583961588"/>
          <c:w val="0.73656010658196058"/>
          <c:h val="0.60795538878754851"/>
        </c:manualLayout>
      </c:layout>
      <c:lineChart>
        <c:grouping val="standard"/>
        <c:varyColors val="0"/>
        <c:ser>
          <c:idx val="5"/>
          <c:order val="0"/>
          <c:tx>
            <c:v>2009</c:v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'2002_2025_AYLIK_IHR'!$C$67:$N$67</c:f>
              <c:numCache>
                <c:formatCode>#,##0</c:formatCode>
                <c:ptCount val="12"/>
                <c:pt idx="0">
                  <c:v>7884493.5240000002</c:v>
                </c:pt>
                <c:pt idx="1">
                  <c:v>8435115.8340000007</c:v>
                </c:pt>
                <c:pt idx="2">
                  <c:v>8155485.0810000002</c:v>
                </c:pt>
                <c:pt idx="3">
                  <c:v>7561696.2829999998</c:v>
                </c:pt>
                <c:pt idx="4">
                  <c:v>7346407.5279999999</c:v>
                </c:pt>
                <c:pt idx="5">
                  <c:v>8329692.7829999998</c:v>
                </c:pt>
                <c:pt idx="6">
                  <c:v>9055733.6710000001</c:v>
                </c:pt>
                <c:pt idx="7">
                  <c:v>7839908.8420000002</c:v>
                </c:pt>
                <c:pt idx="8">
                  <c:v>8480708.3870000001</c:v>
                </c:pt>
                <c:pt idx="9">
                  <c:v>10095768.029999999</c:v>
                </c:pt>
                <c:pt idx="10">
                  <c:v>8903010.773</c:v>
                </c:pt>
                <c:pt idx="11">
                  <c:v>10054591.867000001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E5-4CDB-95E4-8E6D668BA313}"/>
            </c:ext>
          </c:extLst>
        </c:ser>
        <c:ser>
          <c:idx val="6"/>
          <c:order val="1"/>
          <c:tx>
            <c:strRef>
              <c:f>'2002_2025_AYLIK_IHR'!$A$68</c:f>
              <c:strCache>
                <c:ptCount val="1"/>
                <c:pt idx="0">
                  <c:v>2010</c:v>
                </c:pt>
              </c:strCache>
            </c:strRef>
          </c:tx>
          <c:marker>
            <c:symbol val="none"/>
          </c:marker>
          <c:val>
            <c:numRef>
              <c:f>'2002_2025_AYLIK_IHR'!$C$68:$N$68</c:f>
              <c:numCache>
                <c:formatCode>#,##0</c:formatCode>
                <c:ptCount val="12"/>
                <c:pt idx="0">
                  <c:v>7828748.0580000002</c:v>
                </c:pt>
                <c:pt idx="1">
                  <c:v>8263237.8140000002</c:v>
                </c:pt>
                <c:pt idx="2">
                  <c:v>9886488.1710000001</c:v>
                </c:pt>
                <c:pt idx="3">
                  <c:v>9396006.6539999992</c:v>
                </c:pt>
                <c:pt idx="4">
                  <c:v>9799958.1170000006</c:v>
                </c:pt>
                <c:pt idx="5">
                  <c:v>9542907.6439999994</c:v>
                </c:pt>
                <c:pt idx="6">
                  <c:v>9564682.5449999999</c:v>
                </c:pt>
                <c:pt idx="7">
                  <c:v>8523451.9729999993</c:v>
                </c:pt>
                <c:pt idx="8">
                  <c:v>8909230.5209999997</c:v>
                </c:pt>
                <c:pt idx="9">
                  <c:v>10963586.27</c:v>
                </c:pt>
                <c:pt idx="10">
                  <c:v>9382369.7180000003</c:v>
                </c:pt>
                <c:pt idx="11">
                  <c:v>11822551.698999999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5-4CDB-95E4-8E6D668BA313}"/>
            </c:ext>
          </c:extLst>
        </c:ser>
        <c:ser>
          <c:idx val="7"/>
          <c:order val="2"/>
          <c:tx>
            <c:strRef>
              <c:f>'2002_2025_AYLIK_IHR'!$A$69</c:f>
              <c:strCache>
                <c:ptCount val="1"/>
                <c:pt idx="0">
                  <c:v>2011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'2002_2025_AYLIK_IHR'!$C$69:$N$69</c:f>
              <c:numCache>
                <c:formatCode>#,##0</c:formatCode>
                <c:ptCount val="12"/>
                <c:pt idx="0">
                  <c:v>9551084.6390000004</c:v>
                </c:pt>
                <c:pt idx="1">
                  <c:v>10059126.307</c:v>
                </c:pt>
                <c:pt idx="2">
                  <c:v>11811085.16</c:v>
                </c:pt>
                <c:pt idx="3">
                  <c:v>11873269.447000001</c:v>
                </c:pt>
                <c:pt idx="4">
                  <c:v>10943364.372</c:v>
                </c:pt>
                <c:pt idx="5">
                  <c:v>11349953.558</c:v>
                </c:pt>
                <c:pt idx="6">
                  <c:v>11860004.271</c:v>
                </c:pt>
                <c:pt idx="7">
                  <c:v>11245124.657</c:v>
                </c:pt>
                <c:pt idx="8">
                  <c:v>10750626.098999999</c:v>
                </c:pt>
                <c:pt idx="9">
                  <c:v>11907219.297</c:v>
                </c:pt>
                <c:pt idx="10">
                  <c:v>11078524.743000001</c:v>
                </c:pt>
                <c:pt idx="11">
                  <c:v>12477486.279999999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E5-4CDB-95E4-8E6D668BA313}"/>
            </c:ext>
          </c:extLst>
        </c:ser>
        <c:ser>
          <c:idx val="0"/>
          <c:order val="3"/>
          <c:tx>
            <c:strRef>
              <c:f>'2002_2025_AYLIK_IHR'!$A$70</c:f>
              <c:strCache>
                <c:ptCount val="1"/>
                <c:pt idx="0">
                  <c:v>2012</c:v>
                </c:pt>
              </c:strCache>
            </c:strRef>
          </c:tx>
          <c:marker>
            <c:symbol val="none"/>
          </c:marker>
          <c:val>
            <c:numRef>
              <c:f>'2002_2025_AYLIK_IHR'!$C$70:$N$70</c:f>
              <c:numCache>
                <c:formatCode>#,##0</c:formatCode>
                <c:ptCount val="12"/>
                <c:pt idx="0">
                  <c:v>10348187.165999999</c:v>
                </c:pt>
                <c:pt idx="1">
                  <c:v>11748000.124</c:v>
                </c:pt>
                <c:pt idx="2">
                  <c:v>13208572.977</c:v>
                </c:pt>
                <c:pt idx="3">
                  <c:v>12630226.718</c:v>
                </c:pt>
                <c:pt idx="4">
                  <c:v>13131530.960999999</c:v>
                </c:pt>
                <c:pt idx="5">
                  <c:v>13231198.687999999</c:v>
                </c:pt>
                <c:pt idx="6">
                  <c:v>12830675.307</c:v>
                </c:pt>
                <c:pt idx="7">
                  <c:v>12831394.572000001</c:v>
                </c:pt>
                <c:pt idx="8">
                  <c:v>12952651.721999999</c:v>
                </c:pt>
                <c:pt idx="9">
                  <c:v>13190769.654999999</c:v>
                </c:pt>
                <c:pt idx="10">
                  <c:v>13753052.493000001</c:v>
                </c:pt>
                <c:pt idx="11">
                  <c:v>12605476.173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E5-4CDB-95E4-8E6D668BA313}"/>
            </c:ext>
          </c:extLst>
        </c:ser>
        <c:ser>
          <c:idx val="3"/>
          <c:order val="4"/>
          <c:tx>
            <c:strRef>
              <c:f>'2002_2025_AYLIK_IHR'!$A$71</c:f>
              <c:strCache>
                <c:ptCount val="1"/>
                <c:pt idx="0">
                  <c:v>2013</c:v>
                </c:pt>
              </c:strCache>
            </c:strRef>
          </c:tx>
          <c:marker>
            <c:symbol val="none"/>
          </c:marker>
          <c:val>
            <c:numRef>
              <c:f>'2002_2025_AYLIK_IHR'!$C$71:$N$71</c:f>
              <c:numCache>
                <c:formatCode>#,##0</c:formatCode>
                <c:ptCount val="12"/>
                <c:pt idx="0">
                  <c:v>11481521.079</c:v>
                </c:pt>
                <c:pt idx="1">
                  <c:v>12385690.909</c:v>
                </c:pt>
                <c:pt idx="2">
                  <c:v>13122058.141000001</c:v>
                </c:pt>
                <c:pt idx="3">
                  <c:v>12468202.903000001</c:v>
                </c:pt>
                <c:pt idx="4">
                  <c:v>13277209.017000001</c:v>
                </c:pt>
                <c:pt idx="5">
                  <c:v>12399973.961999999</c:v>
                </c:pt>
                <c:pt idx="6">
                  <c:v>13059519.685000001</c:v>
                </c:pt>
                <c:pt idx="7">
                  <c:v>11118300.903000001</c:v>
                </c:pt>
                <c:pt idx="8">
                  <c:v>13060371.039000001</c:v>
                </c:pt>
                <c:pt idx="9">
                  <c:v>12053704.638</c:v>
                </c:pt>
                <c:pt idx="10">
                  <c:v>14201227.351</c:v>
                </c:pt>
                <c:pt idx="11">
                  <c:v>13174857.460000001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E5-4CDB-95E4-8E6D668BA313}"/>
            </c:ext>
          </c:extLst>
        </c:ser>
        <c:ser>
          <c:idx val="4"/>
          <c:order val="5"/>
          <c:tx>
            <c:strRef>
              <c:f>'2002_2025_AYLIK_IHR'!$A$72</c:f>
              <c:strCache>
                <c:ptCount val="1"/>
                <c:pt idx="0">
                  <c:v>2014</c:v>
                </c:pt>
              </c:strCache>
            </c:strRef>
          </c:tx>
          <c:marker>
            <c:symbol val="diamond"/>
            <c:size val="5"/>
          </c:marker>
          <c:val>
            <c:numRef>
              <c:f>'2002_2025_AYLIK_IHR'!$C$72:$N$72</c:f>
              <c:numCache>
                <c:formatCode>#,##0</c:formatCode>
                <c:ptCount val="12"/>
                <c:pt idx="0">
                  <c:v>12399761.948000001</c:v>
                </c:pt>
                <c:pt idx="1">
                  <c:v>13053292.493000001</c:v>
                </c:pt>
                <c:pt idx="2">
                  <c:v>14680110.779999999</c:v>
                </c:pt>
                <c:pt idx="3">
                  <c:v>13371185.664000001</c:v>
                </c:pt>
                <c:pt idx="4">
                  <c:v>13681906.159</c:v>
                </c:pt>
                <c:pt idx="5">
                  <c:v>12880924.245999999</c:v>
                </c:pt>
                <c:pt idx="6">
                  <c:v>13344776.958000001</c:v>
                </c:pt>
                <c:pt idx="7">
                  <c:v>11386828.925000001</c:v>
                </c:pt>
                <c:pt idx="8">
                  <c:v>13583120.905999999</c:v>
                </c:pt>
                <c:pt idx="9">
                  <c:v>12891630.102</c:v>
                </c:pt>
                <c:pt idx="10">
                  <c:v>13067348.107000001</c:v>
                </c:pt>
                <c:pt idx="11">
                  <c:v>13269271.402000001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E5-4CDB-95E4-8E6D668BA313}"/>
            </c:ext>
          </c:extLst>
        </c:ser>
        <c:ser>
          <c:idx val="1"/>
          <c:order val="6"/>
          <c:tx>
            <c:strRef>
              <c:f>'2002_2025_AYLIK_IHR'!$A$73</c:f>
              <c:strCache>
                <c:ptCount val="1"/>
                <c:pt idx="0">
                  <c:v>2015</c:v>
                </c:pt>
              </c:strCache>
            </c:strRef>
          </c:tx>
          <c:marker>
            <c:symbol val="none"/>
          </c:marker>
          <c:val>
            <c:numRef>
              <c:f>'2002_2025_AYLIK_IHR'!$C$73:$N$73</c:f>
              <c:numCache>
                <c:formatCode>#,##0</c:formatCode>
                <c:ptCount val="12"/>
                <c:pt idx="0">
                  <c:v>12301766.75</c:v>
                </c:pt>
                <c:pt idx="1">
                  <c:v>12231860.140000001</c:v>
                </c:pt>
                <c:pt idx="2">
                  <c:v>12519910.437999999</c:v>
                </c:pt>
                <c:pt idx="3">
                  <c:v>13349346.866</c:v>
                </c:pt>
                <c:pt idx="4">
                  <c:v>11080385.127</c:v>
                </c:pt>
                <c:pt idx="5">
                  <c:v>11949647.085999999</c:v>
                </c:pt>
                <c:pt idx="6">
                  <c:v>11129358.973999999</c:v>
                </c:pt>
                <c:pt idx="7">
                  <c:v>11022045.344000001</c:v>
                </c:pt>
                <c:pt idx="8">
                  <c:v>11581703.842</c:v>
                </c:pt>
                <c:pt idx="9">
                  <c:v>13240039.088</c:v>
                </c:pt>
                <c:pt idx="10">
                  <c:v>11681989.013</c:v>
                </c:pt>
                <c:pt idx="11">
                  <c:v>11750818.76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1E5-4CDB-95E4-8E6D668BA313}"/>
            </c:ext>
          </c:extLst>
        </c:ser>
        <c:ser>
          <c:idx val="2"/>
          <c:order val="7"/>
          <c:tx>
            <c:strRef>
              <c:f>'2002_2025_AYLIK_IHR'!$A$74</c:f>
              <c:strCache>
                <c:ptCount val="1"/>
                <c:pt idx="0">
                  <c:v>2016</c:v>
                </c:pt>
              </c:strCache>
            </c:strRef>
          </c:tx>
          <c:marker>
            <c:symbol val="none"/>
          </c:marker>
          <c:val>
            <c:numRef>
              <c:f>'2002_2025_AYLIK_IHR'!$C$74:$N$74</c:f>
              <c:numCache>
                <c:formatCode>#,##0</c:formatCode>
                <c:ptCount val="12"/>
                <c:pt idx="0">
                  <c:v>9546115.4000000004</c:v>
                </c:pt>
                <c:pt idx="1">
                  <c:v>12366388.057</c:v>
                </c:pt>
                <c:pt idx="2">
                  <c:v>12757672.093</c:v>
                </c:pt>
                <c:pt idx="3">
                  <c:v>11950497.685000001</c:v>
                </c:pt>
                <c:pt idx="4">
                  <c:v>12098611.067</c:v>
                </c:pt>
                <c:pt idx="5">
                  <c:v>12864154.060000001</c:v>
                </c:pt>
                <c:pt idx="6">
                  <c:v>9850124.8719999995</c:v>
                </c:pt>
                <c:pt idx="7">
                  <c:v>11830762.82</c:v>
                </c:pt>
                <c:pt idx="8">
                  <c:v>10901638.452</c:v>
                </c:pt>
                <c:pt idx="9">
                  <c:v>12796159.91</c:v>
                </c:pt>
                <c:pt idx="10">
                  <c:v>12786936.247</c:v>
                </c:pt>
                <c:pt idx="11">
                  <c:v>12780523.145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1E5-4CDB-95E4-8E6D668BA313}"/>
            </c:ext>
          </c:extLst>
        </c:ser>
        <c:ser>
          <c:idx val="8"/>
          <c:order val="8"/>
          <c:tx>
            <c:strRef>
              <c:f>'2002_2025_AYLIK_IHR'!$A$75</c:f>
              <c:strCache>
                <c:ptCount val="1"/>
                <c:pt idx="0">
                  <c:v>2017</c:v>
                </c:pt>
              </c:strCache>
            </c:strRef>
          </c:tx>
          <c:marker>
            <c:symbol val="none"/>
          </c:marker>
          <c:val>
            <c:numRef>
              <c:f>'2002_2025_AYLIK_IHR'!$C$75:$N$75</c:f>
              <c:numCache>
                <c:formatCode>#,##0</c:formatCode>
                <c:ptCount val="12"/>
                <c:pt idx="0">
                  <c:v>11247585.677000133</c:v>
                </c:pt>
                <c:pt idx="1">
                  <c:v>12089908.933999483</c:v>
                </c:pt>
                <c:pt idx="2">
                  <c:v>14470814.05899963</c:v>
                </c:pt>
                <c:pt idx="3">
                  <c:v>12859938.790999187</c:v>
                </c:pt>
                <c:pt idx="4">
                  <c:v>13582079.73099998</c:v>
                </c:pt>
                <c:pt idx="5">
                  <c:v>13125306.943999315</c:v>
                </c:pt>
                <c:pt idx="6">
                  <c:v>12612074.05599888</c:v>
                </c:pt>
                <c:pt idx="7">
                  <c:v>13248462.990000026</c:v>
                </c:pt>
                <c:pt idx="8">
                  <c:v>11810080.804999635</c:v>
                </c:pt>
                <c:pt idx="9">
                  <c:v>13912699.49399944</c:v>
                </c:pt>
                <c:pt idx="10">
                  <c:v>14188323.115998682</c:v>
                </c:pt>
                <c:pt idx="11">
                  <c:v>13845665.816998869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1E5-4CDB-95E4-8E6D668BA313}"/>
            </c:ext>
          </c:extLst>
        </c:ser>
        <c:ser>
          <c:idx val="9"/>
          <c:order val="9"/>
          <c:tx>
            <c:strRef>
              <c:f>'2002_2025_AYLIK_IHR'!$A$76</c:f>
              <c:strCache>
                <c:ptCount val="1"/>
                <c:pt idx="0">
                  <c:v>2018</c:v>
                </c:pt>
              </c:strCache>
            </c:strRef>
          </c:tx>
          <c:marker>
            <c:symbol val="none"/>
          </c:marker>
          <c:val>
            <c:numRef>
              <c:f>'2002_2025_AYLIK_IHR'!$C$76:$N$76</c:f>
              <c:numCache>
                <c:formatCode>#,##0</c:formatCode>
                <c:ptCount val="12"/>
                <c:pt idx="0">
                  <c:v>13080096.762</c:v>
                </c:pt>
                <c:pt idx="1">
                  <c:v>13827132.654999999</c:v>
                </c:pt>
                <c:pt idx="2">
                  <c:v>16338253.918</c:v>
                </c:pt>
                <c:pt idx="3">
                  <c:v>14530822.873</c:v>
                </c:pt>
                <c:pt idx="4">
                  <c:v>15166648.044</c:v>
                </c:pt>
                <c:pt idx="5">
                  <c:v>13657091.159</c:v>
                </c:pt>
                <c:pt idx="6">
                  <c:v>14771360.698000001</c:v>
                </c:pt>
                <c:pt idx="7">
                  <c:v>12926754.198999999</c:v>
                </c:pt>
                <c:pt idx="8">
                  <c:v>15247368.846000001</c:v>
                </c:pt>
                <c:pt idx="9">
                  <c:v>16590652.49</c:v>
                </c:pt>
                <c:pt idx="10">
                  <c:v>16386878.392999999</c:v>
                </c:pt>
                <c:pt idx="11">
                  <c:v>14645696.251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1E5-4CDB-95E4-8E6D668BA313}"/>
            </c:ext>
          </c:extLst>
        </c:ser>
        <c:ser>
          <c:idx val="10"/>
          <c:order val="10"/>
          <c:tx>
            <c:strRef>
              <c:f>'2002_2025_AYLIK_IHR'!$A$77</c:f>
              <c:strCache>
                <c:ptCount val="1"/>
                <c:pt idx="0">
                  <c:v>2019</c:v>
                </c:pt>
              </c:strCache>
            </c:strRef>
          </c:tx>
          <c:marker>
            <c:symbol val="none"/>
          </c:marker>
          <c:val>
            <c:numRef>
              <c:f>'2002_2025_AYLIK_IHR'!$C$77:$N$77</c:f>
              <c:numCache>
                <c:formatCode>#,##0</c:formatCode>
                <c:ptCount val="12"/>
                <c:pt idx="0">
                  <c:v>13874826.012</c:v>
                </c:pt>
                <c:pt idx="1">
                  <c:v>14323043.041999999</c:v>
                </c:pt>
                <c:pt idx="2">
                  <c:v>16335862.397</c:v>
                </c:pt>
                <c:pt idx="3">
                  <c:v>15340619.824999999</c:v>
                </c:pt>
                <c:pt idx="4">
                  <c:v>16855105.096999999</c:v>
                </c:pt>
                <c:pt idx="5">
                  <c:v>11634653.880999999</c:v>
                </c:pt>
                <c:pt idx="6">
                  <c:v>15932004.723999999</c:v>
                </c:pt>
                <c:pt idx="7">
                  <c:v>13222876.222999999</c:v>
                </c:pt>
                <c:pt idx="8">
                  <c:v>15273579.960999999</c:v>
                </c:pt>
                <c:pt idx="9">
                  <c:v>16410781.68</c:v>
                </c:pt>
                <c:pt idx="10">
                  <c:v>16242650.391000001</c:v>
                </c:pt>
                <c:pt idx="11">
                  <c:v>15386718.469000001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1E5-4CDB-95E4-8E6D668BA313}"/>
            </c:ext>
          </c:extLst>
        </c:ser>
        <c:ser>
          <c:idx val="11"/>
          <c:order val="11"/>
          <c:tx>
            <c:strRef>
              <c:f>'2002_2025_AYLIK_IHR'!$A$79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val>
            <c:numRef>
              <c:f>'2002_2025_AYLIK_IHR'!$C$79:$N$79</c:f>
              <c:numCache>
                <c:formatCode>#,##0</c:formatCode>
                <c:ptCount val="12"/>
                <c:pt idx="0">
                  <c:v>15306487.643915899</c:v>
                </c:pt>
                <c:pt idx="1">
                  <c:v>15777151.373676499</c:v>
                </c:pt>
                <c:pt idx="2">
                  <c:v>18125533.345878098</c:v>
                </c:pt>
                <c:pt idx="3">
                  <c:v>18106582.520971801</c:v>
                </c:pt>
                <c:pt idx="4">
                  <c:v>18587253.5966384</c:v>
                </c:pt>
                <c:pt idx="5">
                  <c:v>19036800.670268498</c:v>
                </c:pt>
                <c:pt idx="6">
                  <c:v>19020902.292177301</c:v>
                </c:pt>
                <c:pt idx="7">
                  <c:v>18681996.8976386</c:v>
                </c:pt>
                <c:pt idx="8">
                  <c:v>19984264.497713201</c:v>
                </c:pt>
                <c:pt idx="9">
                  <c:v>21100833.1277362</c:v>
                </c:pt>
                <c:pt idx="10">
                  <c:v>20749365.9948617</c:v>
                </c:pt>
                <c:pt idx="11">
                  <c:v>21316881.481321499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1E5-4CDB-95E4-8E6D668BA313}"/>
            </c:ext>
          </c:extLst>
        </c:ser>
        <c:ser>
          <c:idx val="12"/>
          <c:order val="12"/>
          <c:tx>
            <c:strRef>
              <c:f>'2002_2025_AYLIK_IHR'!$A$80</c:f>
              <c:strCache>
                <c:ptCount val="1"/>
                <c:pt idx="0">
                  <c:v>2022</c:v>
                </c:pt>
              </c:strCache>
            </c:strRef>
          </c:tx>
          <c:marker>
            <c:symbol val="none"/>
          </c:marker>
          <c:val>
            <c:numRef>
              <c:f>'2002_2025_AYLIK_IHR'!$C$80:$N$80</c:f>
              <c:numCache>
                <c:formatCode>#,##0</c:formatCode>
                <c:ptCount val="12"/>
                <c:pt idx="0">
                  <c:v>17553745.067000002</c:v>
                </c:pt>
                <c:pt idx="1">
                  <c:v>19904331.120000001</c:v>
                </c:pt>
                <c:pt idx="2">
                  <c:v>22609642.478</c:v>
                </c:pt>
                <c:pt idx="3">
                  <c:v>23330991.125</c:v>
                </c:pt>
                <c:pt idx="4">
                  <c:v>18931811.633000001</c:v>
                </c:pt>
                <c:pt idx="5">
                  <c:v>23359482.375999998</c:v>
                </c:pt>
                <c:pt idx="6">
                  <c:v>18536547.530999999</c:v>
                </c:pt>
                <c:pt idx="7">
                  <c:v>21275849.662</c:v>
                </c:pt>
                <c:pt idx="8">
                  <c:v>22596774.302000001</c:v>
                </c:pt>
                <c:pt idx="9">
                  <c:v>21300785.131999999</c:v>
                </c:pt>
                <c:pt idx="10">
                  <c:v>21871038.612</c:v>
                </c:pt>
                <c:pt idx="11">
                  <c:v>22898748.625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1E5-4CDB-95E4-8E6D668BA313}"/>
            </c:ext>
          </c:extLst>
        </c:ser>
        <c:ser>
          <c:idx val="13"/>
          <c:order val="13"/>
          <c:tx>
            <c:strRef>
              <c:f>'2002_2025_AYLIK_IHR'!$A$81</c:f>
              <c:strCache>
                <c:ptCount val="1"/>
                <c:pt idx="0">
                  <c:v>2023</c:v>
                </c:pt>
              </c:strCache>
            </c:strRef>
          </c:tx>
          <c:marker>
            <c:symbol val="none"/>
          </c:marker>
          <c:val>
            <c:numRef>
              <c:f>'2002_2025_AYLIK_IHR'!$C$81:$N$81</c:f>
              <c:numCache>
                <c:formatCode>#,##0</c:formatCode>
                <c:ptCount val="12"/>
                <c:pt idx="0">
                  <c:v>19331708.510000002</c:v>
                </c:pt>
                <c:pt idx="1">
                  <c:v>18565677.539999999</c:v>
                </c:pt>
                <c:pt idx="2">
                  <c:v>23562969.530000001</c:v>
                </c:pt>
                <c:pt idx="3">
                  <c:v>19250045.120000001</c:v>
                </c:pt>
                <c:pt idx="4">
                  <c:v>21633011.899999999</c:v>
                </c:pt>
                <c:pt idx="5">
                  <c:v>20773219.280000001</c:v>
                </c:pt>
                <c:pt idx="6">
                  <c:v>19779817.07</c:v>
                </c:pt>
                <c:pt idx="7">
                  <c:v>21556272.84</c:v>
                </c:pt>
                <c:pt idx="8">
                  <c:v>22411385.84</c:v>
                </c:pt>
                <c:pt idx="9">
                  <c:v>22804540.82</c:v>
                </c:pt>
                <c:pt idx="10">
                  <c:v>23000729.800000001</c:v>
                </c:pt>
                <c:pt idx="11">
                  <c:v>22958050.77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E1E5-4CDB-95E4-8E6D668BA313}"/>
            </c:ext>
          </c:extLst>
        </c:ser>
        <c:ser>
          <c:idx val="14"/>
          <c:order val="14"/>
          <c:tx>
            <c:strRef>
              <c:f>'2002_2025_AYLIK_IHR'!$A$82</c:f>
              <c:strCache>
                <c:ptCount val="1"/>
                <c:pt idx="0">
                  <c:v>2024</c:v>
                </c:pt>
              </c:strCache>
            </c:strRef>
          </c:tx>
          <c:marker>
            <c:symbol val="none"/>
          </c:marker>
          <c:val>
            <c:numRef>
              <c:f>'2002_2025_AYLIK_IHR'!$C$82:$N$82</c:f>
              <c:numCache>
                <c:formatCode>#,##0</c:formatCode>
                <c:ptCount val="12"/>
                <c:pt idx="0">
                  <c:v>20000625.079999998</c:v>
                </c:pt>
                <c:pt idx="1">
                  <c:v>21091518.870000001</c:v>
                </c:pt>
                <c:pt idx="2">
                  <c:v>22648722.289999999</c:v>
                </c:pt>
                <c:pt idx="3">
                  <c:v>19292520.559999999</c:v>
                </c:pt>
                <c:pt idx="4">
                  <c:v>24180069.629999999</c:v>
                </c:pt>
                <c:pt idx="5">
                  <c:v>19015328.5</c:v>
                </c:pt>
                <c:pt idx="6">
                  <c:v>22475505.18</c:v>
                </c:pt>
                <c:pt idx="7">
                  <c:v>22000689.239999998</c:v>
                </c:pt>
                <c:pt idx="8">
                  <c:v>21956026</c:v>
                </c:pt>
                <c:pt idx="9">
                  <c:v>23473312.789999999</c:v>
                </c:pt>
                <c:pt idx="10">
                  <c:v>22236791.870000001</c:v>
                </c:pt>
                <c:pt idx="11">
                  <c:v>23407021.109999999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59-4024-98C6-37C968540464}"/>
            </c:ext>
          </c:extLst>
        </c:ser>
        <c:ser>
          <c:idx val="15"/>
          <c:order val="15"/>
          <c:tx>
            <c:strRef>
              <c:f>'2002_2025_AYLIK_IHR'!$A$83</c:f>
              <c:strCache>
                <c:ptCount val="1"/>
                <c:pt idx="0">
                  <c:v>2025</c:v>
                </c:pt>
              </c:strCache>
            </c:strRef>
          </c:tx>
          <c:marker>
            <c:symbol val="none"/>
          </c:marker>
          <c:val>
            <c:numRef>
              <c:f>'2002_2025_AYLIK_IHR'!$C$83:$N$83</c:f>
              <c:numCache>
                <c:formatCode>#,##0</c:formatCode>
                <c:ptCount val="12"/>
                <c:pt idx="0">
                  <c:v>21161188.359999999</c:v>
                </c:pt>
                <c:pt idx="1">
                  <c:v>20732753.059999999</c:v>
                </c:pt>
                <c:pt idx="2">
                  <c:v>23403224.57</c:v>
                </c:pt>
                <c:pt idx="3">
                  <c:v>20783629.280000001</c:v>
                </c:pt>
                <c:pt idx="4">
                  <c:v>24818232.09</c:v>
                </c:pt>
                <c:pt idx="5">
                  <c:v>20479884.059999999</c:v>
                </c:pt>
                <c:pt idx="6">
                  <c:v>24938270.399999999</c:v>
                </c:pt>
                <c:pt idx="7">
                  <c:v>21794815.252999999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77-4325-81E8-91D86E947E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07356832"/>
        <c:axId val="-1907355200"/>
      </c:lineChart>
      <c:catAx>
        <c:axId val="-19073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5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52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BİN DOLAR</a:t>
                </a:r>
              </a:p>
            </c:rich>
          </c:tx>
          <c:layout>
            <c:manualLayout>
              <c:xMode val="edge"/>
              <c:yMode val="edge"/>
              <c:x val="2.150537634408603E-2"/>
              <c:y val="0.375000596516344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68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9420487158731332"/>
          <c:y val="0.12982311034650079"/>
          <c:w val="9.0619591554171E-2"/>
          <c:h val="0.800148878449017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YILLAR İTİBARİYLE TÜRKİYE İHRACATI 2002-2025 (1.000 $)</a:t>
            </a:r>
          </a:p>
        </c:rich>
      </c:tx>
      <c:layout>
        <c:manualLayout>
          <c:xMode val="edge"/>
          <c:yMode val="edge"/>
          <c:x val="0.19840230689799673"/>
          <c:y val="3.2911392405063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4821140056188"/>
          <c:y val="5.9915611814345994E-2"/>
          <c:w val="0.84702378111826926"/>
          <c:h val="0.826160337552742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'2002_2025_AYLIK_IHR'!$A$60:$A$83</c:f>
              <c:strCach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strCache>
            </c:strRef>
          </c:tx>
          <c:spPr>
            <a:gradFill rotWithShape="0">
              <a:gsLst>
                <a:gs pos="0">
                  <a:srgbClr val="000080">
                    <a:gamma/>
                    <a:shade val="46275"/>
                    <a:invGamma/>
                  </a:srgbClr>
                </a:gs>
                <a:gs pos="100000">
                  <a:srgbClr val="000080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1"/>
              <c:layout>
                <c:manualLayout>
                  <c:x val="-8.8007759257078529E-17"/>
                  <c:y val="-1.93747247908411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6-4797-88B2-A0F0DBD07AE7}"/>
                </c:ext>
              </c:extLst>
            </c:dLbl>
            <c:dLbl>
              <c:idx val="12"/>
              <c:layout>
                <c:manualLayout>
                  <c:x val="-8.8007759257078529E-17"/>
                  <c:y val="-3.17040951122853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6-4797-88B2-A0F0DBD07AE7}"/>
                </c:ext>
              </c:extLst>
            </c:dLbl>
            <c:dLbl>
              <c:idx val="14"/>
              <c:layout>
                <c:manualLayout>
                  <c:x val="-3.6003590153273236E-3"/>
                  <c:y val="-2.99427564949362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E6-4797-88B2-A0F0DBD07AE7}"/>
                </c:ext>
              </c:extLst>
            </c:dLbl>
            <c:dLbl>
              <c:idx val="15"/>
              <c:layout>
                <c:manualLayout>
                  <c:x val="-2.4002393435515489E-3"/>
                  <c:y val="-1.76133861734918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E6-4797-88B2-A0F0DBD07AE7}"/>
                </c:ext>
              </c:extLst>
            </c:dLbl>
            <c:dLbl>
              <c:idx val="17"/>
              <c:layout>
                <c:manualLayout>
                  <c:x val="0"/>
                  <c:y val="-1.4090708938793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E6-4797-88B2-A0F0DBD07AE7}"/>
                </c:ext>
              </c:extLst>
            </c:dLbl>
            <c:dLbl>
              <c:idx val="21"/>
              <c:layout>
                <c:manualLayout>
                  <c:x val="1.2001196717755986E-3"/>
                  <c:y val="-2.289740202553942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E6-4797-88B2-A0F0DBD07AE7}"/>
                </c:ext>
              </c:extLst>
            </c:dLbl>
            <c:dLbl>
              <c:idx val="22"/>
              <c:layout>
                <c:manualLayout>
                  <c:x val="0"/>
                  <c:y val="-1.2329370321444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E6-4797-88B2-A0F0DBD07AE7}"/>
                </c:ext>
              </c:extLst>
            </c:dLbl>
            <c:dLbl>
              <c:idx val="23"/>
              <c:layout>
                <c:manualLayout>
                  <c:x val="0"/>
                  <c:y val="-7.04535446939674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5-4AF0-9E4E-54266A9D844B}"/>
                </c:ext>
              </c:extLst>
            </c:dLbl>
            <c:spPr>
              <a:noFill/>
            </c:spPr>
            <c:txPr>
              <a:bodyPr anchor="ctr" anchorCtr="0"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endParaRPr lang="tr-T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'2002_2025_AYLIK_IHR'!$A$60:$A$83</c:f>
              <c:numCache>
                <c:formatCode>General</c:formatCode>
                <c:ptCount val="24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</c:v>
                </c:pt>
                <c:pt idx="18">
                  <c:v>2020</c:v>
                </c:pt>
                <c:pt idx="19">
                  <c:v>2021</c:v>
                </c:pt>
                <c:pt idx="20">
                  <c:v>2022</c:v>
                </c:pt>
                <c:pt idx="21">
                  <c:v>2023</c:v>
                </c:pt>
                <c:pt idx="22">
                  <c:v>2024</c:v>
                </c:pt>
                <c:pt idx="23">
                  <c:v>2025</c:v>
                </c:pt>
              </c:numCache>
            </c:numRef>
          </c:cat>
          <c:val>
            <c:numRef>
              <c:f>'2002_2025_AYLIK_IHR'!$O$60:$O$83</c:f>
              <c:numCache>
                <c:formatCode>#,##0</c:formatCode>
                <c:ptCount val="24"/>
                <c:pt idx="0">
                  <c:v>36059089.028999999</c:v>
                </c:pt>
                <c:pt idx="1">
                  <c:v>47252836.302000001</c:v>
                </c:pt>
                <c:pt idx="2">
                  <c:v>63167152.819999993</c:v>
                </c:pt>
                <c:pt idx="3">
                  <c:v>73476408.142999992</c:v>
                </c:pt>
                <c:pt idx="4">
                  <c:v>85534675.517999992</c:v>
                </c:pt>
                <c:pt idx="5">
                  <c:v>107271749.90399998</c:v>
                </c:pt>
                <c:pt idx="6">
                  <c:v>132027195.626</c:v>
                </c:pt>
                <c:pt idx="7">
                  <c:v>102142612.603</c:v>
                </c:pt>
                <c:pt idx="8">
                  <c:v>113883219.18399999</c:v>
                </c:pt>
                <c:pt idx="9">
                  <c:v>134906868.83000001</c:v>
                </c:pt>
                <c:pt idx="10">
                  <c:v>152461736.55599999</c:v>
                </c:pt>
                <c:pt idx="11">
                  <c:v>151802637.08700001</c:v>
                </c:pt>
                <c:pt idx="12">
                  <c:v>157610157.69</c:v>
                </c:pt>
                <c:pt idx="13">
                  <c:v>143838871.428</c:v>
                </c:pt>
                <c:pt idx="14">
                  <c:v>142529583.80799997</c:v>
                </c:pt>
                <c:pt idx="15">
                  <c:v>156992940.41399324</c:v>
                </c:pt>
                <c:pt idx="16">
                  <c:v>177168756.28799999</c:v>
                </c:pt>
                <c:pt idx="17">
                  <c:v>180832721.70199999</c:v>
                </c:pt>
                <c:pt idx="18">
                  <c:v>169637755.31000003</c:v>
                </c:pt>
                <c:pt idx="19">
                  <c:v>225794053.44279772</c:v>
                </c:pt>
                <c:pt idx="20">
                  <c:v>254169747.66300002</c:v>
                </c:pt>
                <c:pt idx="21">
                  <c:v>255627429.02000001</c:v>
                </c:pt>
                <c:pt idx="22">
                  <c:v>261778131.12</c:v>
                </c:pt>
                <c:pt idx="23">
                  <c:v>178111997.07300001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3F-4C54-B889-9BE2071BB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07361184"/>
        <c:axId val="-1907354656"/>
      </c:barChart>
      <c:catAx>
        <c:axId val="-190736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465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1184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HUBUBAT BAKLİYAT VE YAĞLI TOHUMLAR İHRACATI</a:t>
            </a:r>
            <a:r>
              <a:rPr lang="tr-TR" baseline="0"/>
              <a:t> </a:t>
            </a:r>
          </a:p>
          <a:p>
            <a:pPr algn="ctr"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(Bin</a:t>
            </a:r>
            <a:r>
              <a:rPr lang="tr-TR" baseline="0"/>
              <a:t> </a:t>
            </a:r>
            <a:r>
              <a:rPr lang="tr-TR"/>
              <a:t>$)</a:t>
            </a:r>
          </a:p>
        </c:rich>
      </c:tx>
      <c:layout>
        <c:manualLayout>
          <c:xMode val="edge"/>
          <c:yMode val="edge"/>
          <c:x val="0.1179279583917041"/>
          <c:y val="2.33478277901829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01458855482493"/>
          <c:y val="0.2178477690288714"/>
          <c:w val="0.82208753132894641"/>
          <c:h val="0.5031322462644926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'2002_2025_AYLIK_IHR'!$A$4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'2002_2025_AYLIK_IHR'!$C$4:$N$4</c:f>
              <c:numCache>
                <c:formatCode>#,##0</c:formatCode>
                <c:ptCount val="12"/>
                <c:pt idx="0">
                  <c:v>1025400.88826</c:v>
                </c:pt>
                <c:pt idx="1">
                  <c:v>1063585.5212699999</c:v>
                </c:pt>
                <c:pt idx="2">
                  <c:v>1107075.53299</c:v>
                </c:pt>
                <c:pt idx="3">
                  <c:v>956264.49910999998</c:v>
                </c:pt>
                <c:pt idx="4">
                  <c:v>1056342.92655</c:v>
                </c:pt>
                <c:pt idx="5">
                  <c:v>865506.10435000004</c:v>
                </c:pt>
                <c:pt idx="6">
                  <c:v>1020076.7948799999</c:v>
                </c:pt>
                <c:pt idx="7">
                  <c:v>969383.17026000004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4-4AD7-8D6F-3E8D49121D16}"/>
            </c:ext>
          </c:extLst>
        </c:ser>
        <c:ser>
          <c:idx val="0"/>
          <c:order val="1"/>
          <c:tx>
            <c:strRef>
              <c:f>'2002_2025_AYLIK_IHR'!$A$5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  <a:ln w="9525">
                <a:noFill/>
              </a:ln>
            </c:spPr>
          </c:marker>
          <c:val>
            <c:numRef>
              <c:f>'2002_2025_AYLIK_IHR'!$C$5:$N$5</c:f>
              <c:numCache>
                <c:formatCode>#,##0</c:formatCode>
                <c:ptCount val="12"/>
                <c:pt idx="0">
                  <c:v>1010002.65347</c:v>
                </c:pt>
                <c:pt idx="1">
                  <c:v>1046831.47796</c:v>
                </c:pt>
                <c:pt idx="2">
                  <c:v>1037467.4981</c:v>
                </c:pt>
                <c:pt idx="3">
                  <c:v>864922.41662000003</c:v>
                </c:pt>
                <c:pt idx="4">
                  <c:v>1059528.9378800001</c:v>
                </c:pt>
                <c:pt idx="5">
                  <c:v>809147.4656</c:v>
                </c:pt>
                <c:pt idx="6">
                  <c:v>941890.81703000003</c:v>
                </c:pt>
                <c:pt idx="7">
                  <c:v>964862.98733000003</c:v>
                </c:pt>
                <c:pt idx="8">
                  <c:v>943271.60372000001</c:v>
                </c:pt>
                <c:pt idx="9">
                  <c:v>1034015.88699</c:v>
                </c:pt>
                <c:pt idx="10">
                  <c:v>1057347.1473099999</c:v>
                </c:pt>
                <c:pt idx="11">
                  <c:v>1125973.02064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54-4AD7-8D6F-3E8D4912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1392"/>
        <c:axId val="-1907348672"/>
      </c:lineChart>
      <c:catAx>
        <c:axId val="-1907351392"/>
        <c:scaling>
          <c:orientation val="minMax"/>
        </c:scaling>
        <c:delete val="0"/>
        <c:axPos val="b"/>
        <c:numFmt formatCode="#\ ?/?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4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4867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13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453397313065929"/>
          <c:y val="0.16911505464801974"/>
          <c:w val="0.27353783231083845"/>
          <c:h val="7.3858659458612447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YAŞ MEYVE VE SEBZE İHRACATI (Bin $)</a:t>
            </a:r>
          </a:p>
        </c:rich>
      </c:tx>
      <c:layout>
        <c:manualLayout>
          <c:xMode val="edge"/>
          <c:yMode val="edge"/>
          <c:x val="0.20612266323852377"/>
          <c:y val="1.76100628930817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93892193371522"/>
          <c:y val="0.18113240922097806"/>
          <c:w val="0.81836816243638633"/>
          <c:h val="0.554718003239245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'2002_2025_AYLIK_IHR'!$A$6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'2002_2025_AYLIK_IHR'!$C$6:$N$6</c:f>
              <c:numCache>
                <c:formatCode>#,##0</c:formatCode>
                <c:ptCount val="12"/>
                <c:pt idx="0">
                  <c:v>352915.17387</c:v>
                </c:pt>
                <c:pt idx="1">
                  <c:v>319009.39435000002</c:v>
                </c:pt>
                <c:pt idx="2">
                  <c:v>298243.89564</c:v>
                </c:pt>
                <c:pt idx="3">
                  <c:v>235547.09531</c:v>
                </c:pt>
                <c:pt idx="4">
                  <c:v>282674.93080999999</c:v>
                </c:pt>
                <c:pt idx="5">
                  <c:v>202683.29454999999</c:v>
                </c:pt>
                <c:pt idx="6">
                  <c:v>121380.36201</c:v>
                </c:pt>
                <c:pt idx="7">
                  <c:v>177336.71364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C4-4A2A-8F37-E7F2A36BC1BD}"/>
            </c:ext>
          </c:extLst>
        </c:ser>
        <c:ser>
          <c:idx val="0"/>
          <c:order val="1"/>
          <c:tx>
            <c:strRef>
              <c:f>'2002_2025_AYLIK_IHR'!$A$7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'2002_2025_AYLIK_IHR'!$C$7:$N$7</c:f>
              <c:numCache>
                <c:formatCode>#,##0</c:formatCode>
                <c:ptCount val="12"/>
                <c:pt idx="0">
                  <c:v>365786.03013999999</c:v>
                </c:pt>
                <c:pt idx="1">
                  <c:v>318973.59058000002</c:v>
                </c:pt>
                <c:pt idx="2">
                  <c:v>276697.47295999998</c:v>
                </c:pt>
                <c:pt idx="3">
                  <c:v>211802.92189</c:v>
                </c:pt>
                <c:pt idx="4">
                  <c:v>283633.45166999998</c:v>
                </c:pt>
                <c:pt idx="5">
                  <c:v>259744.38430000001</c:v>
                </c:pt>
                <c:pt idx="6">
                  <c:v>205536.84400000001</c:v>
                </c:pt>
                <c:pt idx="7">
                  <c:v>213027.75344999999</c:v>
                </c:pt>
                <c:pt idx="8">
                  <c:v>267543.92298999999</c:v>
                </c:pt>
                <c:pt idx="9">
                  <c:v>289011.94835000002</c:v>
                </c:pt>
                <c:pt idx="10">
                  <c:v>359839.37702999997</c:v>
                </c:pt>
                <c:pt idx="11">
                  <c:v>349163.93852999998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4-4A2A-8F37-E7F2A36BC1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52480"/>
        <c:axId val="-1907360096"/>
      </c:lineChart>
      <c:catAx>
        <c:axId val="-190735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0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60096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2480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849740211045048"/>
          <c:y val="0.13836477987421383"/>
          <c:w val="0.2729795918367347"/>
          <c:h val="7.469479522606843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 sz="1000"/>
              <a:t>MEYVE SEBZE MAMULLERİ İHRACATI (Bin $)</a:t>
            </a:r>
          </a:p>
        </c:rich>
      </c:tx>
      <c:layout>
        <c:manualLayout>
          <c:xMode val="edge"/>
          <c:yMode val="edge"/>
          <c:x val="0.16973458072342185"/>
          <c:y val="2.3346303501945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5951940056574"/>
          <c:y val="0.18417639429312582"/>
          <c:w val="0.83435749448311181"/>
          <c:h val="0.57587548638132469"/>
        </c:manualLayout>
      </c:layout>
      <c:lineChart>
        <c:grouping val="standard"/>
        <c:varyColors val="0"/>
        <c:ser>
          <c:idx val="1"/>
          <c:order val="0"/>
          <c:tx>
            <c:strRef>
              <c:f>'2002_2025_AYLIK_IHR'!$A$8</c:f>
              <c:strCache>
                <c:ptCount val="1"/>
                <c:pt idx="0">
                  <c:v>2025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</c:marker>
          <c:cat>
            <c:strRef>
              <c:f>'2002_2025_AYLIK_IHR'!$C$1:$N$1</c:f>
              <c:strCache>
                <c:ptCount val="12"/>
                <c:pt idx="0">
                  <c:v>OCAK</c:v>
                </c:pt>
                <c:pt idx="1">
                  <c:v>ŞUBAT</c:v>
                </c:pt>
                <c:pt idx="2">
                  <c:v>MART</c:v>
                </c:pt>
                <c:pt idx="3">
                  <c:v>NİSAN</c:v>
                </c:pt>
                <c:pt idx="4">
                  <c:v>MAYIS</c:v>
                </c:pt>
                <c:pt idx="5">
                  <c:v>HAZİRAN</c:v>
                </c:pt>
                <c:pt idx="6">
                  <c:v>TEMMUZ</c:v>
                </c:pt>
                <c:pt idx="7">
                  <c:v>AGUSTOS</c:v>
                </c:pt>
                <c:pt idx="8">
                  <c:v>EYLÜL</c:v>
                </c:pt>
                <c:pt idx="9">
                  <c:v>EKİM</c:v>
                </c:pt>
                <c:pt idx="10">
                  <c:v>KASIM</c:v>
                </c:pt>
                <c:pt idx="11">
                  <c:v>ARALIK</c:v>
                </c:pt>
              </c:strCache>
            </c:strRef>
          </c:cat>
          <c:val>
            <c:numRef>
              <c:f>'2002_2025_AYLIK_IHR'!$C$8:$N$8</c:f>
              <c:numCache>
                <c:formatCode>#,##0</c:formatCode>
                <c:ptCount val="12"/>
                <c:pt idx="0">
                  <c:v>210204.92566000001</c:v>
                </c:pt>
                <c:pt idx="1">
                  <c:v>198847.13591000001</c:v>
                </c:pt>
                <c:pt idx="2">
                  <c:v>224478.02082000001</c:v>
                </c:pt>
                <c:pt idx="3">
                  <c:v>197684.50636</c:v>
                </c:pt>
                <c:pt idx="4">
                  <c:v>219952.68362</c:v>
                </c:pt>
                <c:pt idx="5">
                  <c:v>186669.25756</c:v>
                </c:pt>
                <c:pt idx="6">
                  <c:v>229385.10198000001</c:v>
                </c:pt>
                <c:pt idx="7">
                  <c:v>210360.86827000001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3-4BDD-ACF4-0487D79D0841}"/>
            </c:ext>
          </c:extLst>
        </c:ser>
        <c:ser>
          <c:idx val="0"/>
          <c:order val="1"/>
          <c:tx>
            <c:strRef>
              <c:f>'2002_2025_AYLIK_IHR'!$A$9</c:f>
              <c:strCache>
                <c:ptCount val="1"/>
                <c:pt idx="0">
                  <c:v>2024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2"/>
              </a:solidFill>
            </c:spPr>
          </c:marker>
          <c:val>
            <c:numRef>
              <c:f>'2002_2025_AYLIK_IHR'!$C$9:$N$9</c:f>
              <c:numCache>
                <c:formatCode>#,##0</c:formatCode>
                <c:ptCount val="12"/>
                <c:pt idx="0">
                  <c:v>232060.59815000001</c:v>
                </c:pt>
                <c:pt idx="1">
                  <c:v>234169.64285</c:v>
                </c:pt>
                <c:pt idx="2">
                  <c:v>239526.91080000001</c:v>
                </c:pt>
                <c:pt idx="3">
                  <c:v>199481.55533</c:v>
                </c:pt>
                <c:pt idx="4">
                  <c:v>216838.20627</c:v>
                </c:pt>
                <c:pt idx="5">
                  <c:v>164240.44820000001</c:v>
                </c:pt>
                <c:pt idx="6">
                  <c:v>225352.26917000001</c:v>
                </c:pt>
                <c:pt idx="7">
                  <c:v>219206.78563</c:v>
                </c:pt>
                <c:pt idx="8">
                  <c:v>227039.65951</c:v>
                </c:pt>
                <c:pt idx="9">
                  <c:v>277352.28464000003</c:v>
                </c:pt>
                <c:pt idx="10">
                  <c:v>242507.56886999999</c:v>
                </c:pt>
                <c:pt idx="11">
                  <c:v>247437.49892000001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23-4BDD-ACF4-0487D79D08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07363904"/>
        <c:axId val="-1907359552"/>
      </c:lineChart>
      <c:catAx>
        <c:axId val="-190736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5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907359552"/>
        <c:scaling>
          <c:orientation val="minMax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0736390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5812676789634418"/>
          <c:y val="0.12710765239948119"/>
          <c:w val="0.27353783231083845"/>
          <c:h val="7.70199250385530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 Tur"/>
              <a:ea typeface="Arial Tur"/>
              <a:cs typeface="Arial Tur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Tur"/>
          <a:ea typeface="Arial Tur"/>
          <a:cs typeface="Arial Tur"/>
        </a:defRPr>
      </a:pPr>
      <a:endParaRPr lang="tr-TR"/>
    </a:p>
  </c:txPr>
  <c:printSettings>
    <c:headerFooter alignWithMargins="0"/>
    <c:pageMargins b="1" l="0.75000000000000167" r="0.7500000000000016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13" Type="http://schemas.openxmlformats.org/officeDocument/2006/relationships/chart" Target="../charts/chart32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71438</xdr:colOff>
      <xdr:row>0</xdr:row>
      <xdr:rowOff>0</xdr:rowOff>
    </xdr:from>
    <xdr:to>
      <xdr:col>0</xdr:col>
      <xdr:colOff>3445192</xdr:colOff>
      <xdr:row>3</xdr:row>
      <xdr:rowOff>134302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8" y="0"/>
          <a:ext cx="3381374" cy="7858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6</xdr:col>
      <xdr:colOff>457200</xdr:colOff>
      <xdr:row>19</xdr:row>
      <xdr:rowOff>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20</xdr:row>
      <xdr:rowOff>19050</xdr:rowOff>
    </xdr:from>
    <xdr:to>
      <xdr:col>6</xdr:col>
      <xdr:colOff>476250</xdr:colOff>
      <xdr:row>36</xdr:row>
      <xdr:rowOff>0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37</xdr:row>
      <xdr:rowOff>38100</xdr:rowOff>
    </xdr:from>
    <xdr:to>
      <xdr:col>6</xdr:col>
      <xdr:colOff>485775</xdr:colOff>
      <xdr:row>53</xdr:row>
      <xdr:rowOff>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</xdr:row>
      <xdr:rowOff>66675</xdr:rowOff>
    </xdr:from>
    <xdr:to>
      <xdr:col>6</xdr:col>
      <xdr:colOff>219074</xdr:colOff>
      <xdr:row>16</xdr:row>
      <xdr:rowOff>95250</xdr:rowOff>
    </xdr:to>
    <xdr:graphicFrame macro="">
      <xdr:nvGraphicFramePr>
        <xdr:cNvPr id="2" name="Chart 17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47624</xdr:colOff>
      <xdr:row>83</xdr:row>
      <xdr:rowOff>19050</xdr:rowOff>
    </xdr:from>
    <xdr:to>
      <xdr:col>6</xdr:col>
      <xdr:colOff>266699</xdr:colOff>
      <xdr:row>98</xdr:row>
      <xdr:rowOff>142875</xdr:rowOff>
    </xdr:to>
    <xdr:graphicFrame macro="">
      <xdr:nvGraphicFramePr>
        <xdr:cNvPr id="3" name="Chart 18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32</xdr:row>
      <xdr:rowOff>123825</xdr:rowOff>
    </xdr:from>
    <xdr:to>
      <xdr:col>6</xdr:col>
      <xdr:colOff>190500</xdr:colOff>
      <xdr:row>48</xdr:row>
      <xdr:rowOff>76200</xdr:rowOff>
    </xdr:to>
    <xdr:graphicFrame macro="">
      <xdr:nvGraphicFramePr>
        <xdr:cNvPr id="4" name="Chart 19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66</xdr:row>
      <xdr:rowOff>9525</xdr:rowOff>
    </xdr:from>
    <xdr:to>
      <xdr:col>6</xdr:col>
      <xdr:colOff>228600</xdr:colOff>
      <xdr:row>82</xdr:row>
      <xdr:rowOff>38100</xdr:rowOff>
    </xdr:to>
    <xdr:graphicFrame macro="">
      <xdr:nvGraphicFramePr>
        <xdr:cNvPr id="5" name="Chart 20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28574</xdr:colOff>
      <xdr:row>18</xdr:row>
      <xdr:rowOff>19050</xdr:rowOff>
    </xdr:from>
    <xdr:to>
      <xdr:col>6</xdr:col>
      <xdr:colOff>228599</xdr:colOff>
      <xdr:row>32</xdr:row>
      <xdr:rowOff>57150</xdr:rowOff>
    </xdr:to>
    <xdr:graphicFrame macro="">
      <xdr:nvGraphicFramePr>
        <xdr:cNvPr id="6" name="Chart 21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85725</xdr:colOff>
      <xdr:row>99</xdr:row>
      <xdr:rowOff>123825</xdr:rowOff>
    </xdr:from>
    <xdr:to>
      <xdr:col>6</xdr:col>
      <xdr:colOff>219075</xdr:colOff>
      <xdr:row>115</xdr:row>
      <xdr:rowOff>85725</xdr:rowOff>
    </xdr:to>
    <xdr:graphicFrame macro="">
      <xdr:nvGraphicFramePr>
        <xdr:cNvPr id="7" name="Chart 22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133</xdr:row>
      <xdr:rowOff>28575</xdr:rowOff>
    </xdr:from>
    <xdr:to>
      <xdr:col>6</xdr:col>
      <xdr:colOff>190500</xdr:colOff>
      <xdr:row>148</xdr:row>
      <xdr:rowOff>152400</xdr:rowOff>
    </xdr:to>
    <xdr:graphicFrame macro="">
      <xdr:nvGraphicFramePr>
        <xdr:cNvPr id="8" name="Chart 23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149</xdr:row>
      <xdr:rowOff>142875</xdr:rowOff>
    </xdr:from>
    <xdr:to>
      <xdr:col>6</xdr:col>
      <xdr:colOff>238125</xdr:colOff>
      <xdr:row>165</xdr:row>
      <xdr:rowOff>123825</xdr:rowOff>
    </xdr:to>
    <xdr:graphicFrame macro="">
      <xdr:nvGraphicFramePr>
        <xdr:cNvPr id="9" name="Chart 2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116</xdr:row>
      <xdr:rowOff>66675</xdr:rowOff>
    </xdr:from>
    <xdr:to>
      <xdr:col>6</xdr:col>
      <xdr:colOff>219075</xdr:colOff>
      <xdr:row>132</xdr:row>
      <xdr:rowOff>57150</xdr:rowOff>
    </xdr:to>
    <xdr:graphicFrame macro="">
      <xdr:nvGraphicFramePr>
        <xdr:cNvPr id="10" name="Chart 25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199</xdr:row>
      <xdr:rowOff>66675</xdr:rowOff>
    </xdr:from>
    <xdr:to>
      <xdr:col>6</xdr:col>
      <xdr:colOff>247650</xdr:colOff>
      <xdr:row>216</xdr:row>
      <xdr:rowOff>76200</xdr:rowOff>
    </xdr:to>
    <xdr:graphicFrame macro="">
      <xdr:nvGraphicFramePr>
        <xdr:cNvPr id="11" name="Chart 26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49</xdr:row>
      <xdr:rowOff>114300</xdr:rowOff>
    </xdr:from>
    <xdr:to>
      <xdr:col>6</xdr:col>
      <xdr:colOff>228600</xdr:colOff>
      <xdr:row>65</xdr:row>
      <xdr:rowOff>66675</xdr:rowOff>
    </xdr:to>
    <xdr:graphicFrame macro="">
      <xdr:nvGraphicFramePr>
        <xdr:cNvPr id="12" name="Chart 26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166</xdr:row>
      <xdr:rowOff>57150</xdr:rowOff>
    </xdr:from>
    <xdr:to>
      <xdr:col>6</xdr:col>
      <xdr:colOff>257175</xdr:colOff>
      <xdr:row>182</xdr:row>
      <xdr:rowOff>9525</xdr:rowOff>
    </xdr:to>
    <xdr:graphicFrame macro="">
      <xdr:nvGraphicFramePr>
        <xdr:cNvPr id="13" name="Chart 26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182</xdr:row>
      <xdr:rowOff>133350</xdr:rowOff>
    </xdr:from>
    <xdr:to>
      <xdr:col>6</xdr:col>
      <xdr:colOff>257175</xdr:colOff>
      <xdr:row>198</xdr:row>
      <xdr:rowOff>85725</xdr:rowOff>
    </xdr:to>
    <xdr:graphicFrame macro="">
      <xdr:nvGraphicFramePr>
        <xdr:cNvPr id="14" name="Chart 26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</xdr:colOff>
      <xdr:row>0</xdr:row>
      <xdr:rowOff>0</xdr:rowOff>
    </xdr:from>
    <xdr:to>
      <xdr:col>1</xdr:col>
      <xdr:colOff>440530</xdr:colOff>
      <xdr:row>3</xdr:row>
      <xdr:rowOff>134302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9" y="0"/>
          <a:ext cx="3381374" cy="7858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0</xdr:rowOff>
    </xdr:from>
    <xdr:to>
      <xdr:col>0</xdr:col>
      <xdr:colOff>3032497</xdr:colOff>
      <xdr:row>3</xdr:row>
      <xdr:rowOff>140968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0"/>
          <a:ext cx="3012494" cy="6429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2</xdr:col>
      <xdr:colOff>380999</xdr:colOff>
      <xdr:row>3</xdr:row>
      <xdr:rowOff>142875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13"/>
          <a:ext cx="3381374" cy="78581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19050</xdr:rowOff>
    </xdr:from>
    <xdr:to>
      <xdr:col>9</xdr:col>
      <xdr:colOff>123825</xdr:colOff>
      <xdr:row>52</xdr:row>
      <xdr:rowOff>38100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53</xdr:row>
      <xdr:rowOff>9525</xdr:rowOff>
    </xdr:from>
    <xdr:to>
      <xdr:col>9</xdr:col>
      <xdr:colOff>123824</xdr:colOff>
      <xdr:row>68</xdr:row>
      <xdr:rowOff>85725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3</xdr:row>
      <xdr:rowOff>142875</xdr:rowOff>
    </xdr:from>
    <xdr:to>
      <xdr:col>9</xdr:col>
      <xdr:colOff>152400</xdr:colOff>
      <xdr:row>19</xdr:row>
      <xdr:rowOff>152400</xdr:rowOff>
    </xdr:to>
    <xdr:graphicFrame macro="">
      <xdr:nvGraphicFramePr>
        <xdr:cNvPr id="4" name="Chart 1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19050</xdr:colOff>
      <xdr:row>22</xdr:row>
      <xdr:rowOff>95250</xdr:rowOff>
    </xdr:from>
    <xdr:to>
      <xdr:col>9</xdr:col>
      <xdr:colOff>114300</xdr:colOff>
      <xdr:row>37</xdr:row>
      <xdr:rowOff>114300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476250</xdr:colOff>
      <xdr:row>3</xdr:row>
      <xdr:rowOff>49905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2305050" cy="5356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11</xdr:col>
      <xdr:colOff>518160</xdr:colOff>
      <xdr:row>20</xdr:row>
      <xdr:rowOff>152400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38097</xdr:colOff>
      <xdr:row>22</xdr:row>
      <xdr:rowOff>38100</xdr:rowOff>
    </xdr:from>
    <xdr:to>
      <xdr:col>17</xdr:col>
      <xdr:colOff>257175</xdr:colOff>
      <xdr:row>66</xdr:row>
      <xdr:rowOff>123825</xdr:rowOff>
    </xdr:to>
    <xdr:graphicFrame macro="">
      <xdr:nvGraphicFramePr>
        <xdr:cNvPr id="3" name="Chart 6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7</xdr:col>
      <xdr:colOff>295275</xdr:colOff>
      <xdr:row>17</xdr:row>
      <xdr:rowOff>152400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66675</xdr:rowOff>
    </xdr:from>
    <xdr:to>
      <xdr:col>7</xdr:col>
      <xdr:colOff>304800</xdr:colOff>
      <xdr:row>34</xdr:row>
      <xdr:rowOff>0</xdr:rowOff>
    </xdr:to>
    <xdr:graphicFrame macro="">
      <xdr:nvGraphicFramePr>
        <xdr:cNvPr id="3" name="Chart 1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34</xdr:row>
      <xdr:rowOff>95250</xdr:rowOff>
    </xdr:from>
    <xdr:to>
      <xdr:col>7</xdr:col>
      <xdr:colOff>295275</xdr:colOff>
      <xdr:row>49</xdr:row>
      <xdr:rowOff>114300</xdr:rowOff>
    </xdr:to>
    <xdr:graphicFrame macro="">
      <xdr:nvGraphicFramePr>
        <xdr:cNvPr id="4" name="Chart 1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50</xdr:row>
      <xdr:rowOff>9525</xdr:rowOff>
    </xdr:from>
    <xdr:to>
      <xdr:col>7</xdr:col>
      <xdr:colOff>285750</xdr:colOff>
      <xdr:row>66</xdr:row>
      <xdr:rowOff>47625</xdr:rowOff>
    </xdr:to>
    <xdr:graphicFrame macro="">
      <xdr:nvGraphicFramePr>
        <xdr:cNvPr id="5" name="Chart 1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57150</xdr:rowOff>
    </xdr:from>
    <xdr:to>
      <xdr:col>6</xdr:col>
      <xdr:colOff>447675</xdr:colOff>
      <xdr:row>16</xdr:row>
      <xdr:rowOff>19050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95251</xdr:rowOff>
    </xdr:from>
    <xdr:to>
      <xdr:col>6</xdr:col>
      <xdr:colOff>447675</xdr:colOff>
      <xdr:row>32</xdr:row>
      <xdr:rowOff>133351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9525</xdr:rowOff>
    </xdr:from>
    <xdr:to>
      <xdr:col>6</xdr:col>
      <xdr:colOff>476250</xdr:colOff>
      <xdr:row>47</xdr:row>
      <xdr:rowOff>114300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48</xdr:row>
      <xdr:rowOff>47625</xdr:rowOff>
    </xdr:from>
    <xdr:to>
      <xdr:col>6</xdr:col>
      <xdr:colOff>466725</xdr:colOff>
      <xdr:row>65</xdr:row>
      <xdr:rowOff>0</xdr:rowOff>
    </xdr:to>
    <xdr:graphicFrame macro="">
      <xdr:nvGraphicFramePr>
        <xdr:cNvPr id="5" name="Chart 1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9525</xdr:rowOff>
    </xdr:from>
    <xdr:to>
      <xdr:col>7</xdr:col>
      <xdr:colOff>333375</xdr:colOff>
      <xdr:row>18</xdr:row>
      <xdr:rowOff>123825</xdr:rowOff>
    </xdr:to>
    <xdr:graphicFrame macro="">
      <xdr:nvGraphicFramePr>
        <xdr:cNvPr id="2" name="Chart 1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22</xdr:row>
      <xdr:rowOff>0</xdr:rowOff>
    </xdr:from>
    <xdr:to>
      <xdr:col>7</xdr:col>
      <xdr:colOff>314325</xdr:colOff>
      <xdr:row>38</xdr:row>
      <xdr:rowOff>0</xdr:rowOff>
    </xdr:to>
    <xdr:graphicFrame macro="">
      <xdr:nvGraphicFramePr>
        <xdr:cNvPr id="3" name="Chart 11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showGridLines="0" tabSelected="1" zoomScale="80" zoomScaleNormal="8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O13" sqref="O13"/>
    </sheetView>
  </sheetViews>
  <sheetFormatPr defaultColWidth="9.109375" defaultRowHeight="13.2" x14ac:dyDescent="0.25"/>
  <cols>
    <col min="1" max="1" width="52.33203125" style="1" customWidth="1"/>
    <col min="2" max="3" width="18.77734375" style="1" customWidth="1"/>
    <col min="4" max="5" width="9.77734375" style="1" customWidth="1"/>
    <col min="6" max="7" width="18.77734375" style="1" customWidth="1"/>
    <col min="8" max="9" width="9.77734375" style="1" customWidth="1"/>
    <col min="10" max="11" width="18.77734375" style="1" customWidth="1"/>
    <col min="12" max="13" width="9.77734375" style="1" customWidth="1"/>
    <col min="14" max="16384" width="9.109375" style="1"/>
  </cols>
  <sheetData>
    <row r="1" spans="1:13" ht="24.6" x14ac:dyDescent="0.4">
      <c r="B1" s="129" t="s">
        <v>122</v>
      </c>
      <c r="C1" s="129"/>
      <c r="D1" s="129"/>
      <c r="E1" s="129"/>
      <c r="F1" s="129"/>
      <c r="G1" s="129"/>
      <c r="H1" s="129"/>
      <c r="I1" s="129"/>
      <c r="J1" s="129"/>
      <c r="K1" s="65"/>
      <c r="L1" s="65"/>
      <c r="M1" s="65"/>
    </row>
    <row r="2" spans="1:13" x14ac:dyDescent="0.25">
      <c r="D2" s="2"/>
    </row>
    <row r="3" spans="1:13" x14ac:dyDescent="0.25">
      <c r="D3" s="2"/>
    </row>
    <row r="4" spans="1:13" x14ac:dyDescent="0.25">
      <c r="B4" s="2"/>
      <c r="C4" s="2"/>
      <c r="D4" s="2"/>
      <c r="E4" s="2"/>
      <c r="F4" s="2"/>
      <c r="G4" s="2"/>
      <c r="H4" s="2"/>
      <c r="I4" s="2"/>
    </row>
    <row r="5" spans="1:13" ht="24.6" x14ac:dyDescent="0.25">
      <c r="A5" s="126" t="s">
        <v>123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</row>
    <row r="6" spans="1:13" ht="17.399999999999999" x14ac:dyDescent="0.25">
      <c r="A6" s="3"/>
      <c r="B6" s="125" t="s">
        <v>124</v>
      </c>
      <c r="C6" s="125"/>
      <c r="D6" s="125"/>
      <c r="E6" s="125"/>
      <c r="F6" s="125" t="s">
        <v>125</v>
      </c>
      <c r="G6" s="125"/>
      <c r="H6" s="125"/>
      <c r="I6" s="125"/>
      <c r="J6" s="125" t="s">
        <v>103</v>
      </c>
      <c r="K6" s="125"/>
      <c r="L6" s="125"/>
      <c r="M6" s="125"/>
    </row>
    <row r="7" spans="1:13" ht="28.2" x14ac:dyDescent="0.3">
      <c r="A7" s="4" t="s">
        <v>1</v>
      </c>
      <c r="B7" s="5">
        <v>2024</v>
      </c>
      <c r="C7" s="6">
        <v>2025</v>
      </c>
      <c r="D7" s="7" t="s">
        <v>115</v>
      </c>
      <c r="E7" s="7" t="s">
        <v>116</v>
      </c>
      <c r="F7" s="5">
        <v>2024</v>
      </c>
      <c r="G7" s="6">
        <v>2025</v>
      </c>
      <c r="H7" s="7" t="s">
        <v>115</v>
      </c>
      <c r="I7" s="7" t="s">
        <v>116</v>
      </c>
      <c r="J7" s="5" t="s">
        <v>126</v>
      </c>
      <c r="K7" s="5" t="s">
        <v>127</v>
      </c>
      <c r="L7" s="7" t="s">
        <v>115</v>
      </c>
      <c r="M7" s="7" t="s">
        <v>116</v>
      </c>
    </row>
    <row r="8" spans="1:13" ht="16.8" x14ac:dyDescent="0.3">
      <c r="A8" s="81" t="s">
        <v>2</v>
      </c>
      <c r="B8" s="8">
        <f>B9+B18+B20</f>
        <v>2839022.39952</v>
      </c>
      <c r="C8" s="8">
        <f>C9+C18+C20</f>
        <v>2727166.47646</v>
      </c>
      <c r="D8" s="10">
        <f t="shared" ref="D8:D45" si="0">(C8-B8)/B8*100</f>
        <v>-3.939945069785701</v>
      </c>
      <c r="E8" s="10">
        <f t="shared" ref="E8:E43" si="1">C8/C$45*100</f>
        <v>12.512913942157015</v>
      </c>
      <c r="F8" s="8">
        <f>F9+F18+F20</f>
        <v>23114013.377119999</v>
      </c>
      <c r="G8" s="8">
        <f>G9+G18+G20</f>
        <v>23131490.743130002</v>
      </c>
      <c r="H8" s="10">
        <f t="shared" ref="H8:H45" si="2">(G8-F8)/F8*100</f>
        <v>7.5613722830597696E-2</v>
      </c>
      <c r="I8" s="10">
        <f t="shared" ref="I8:I44" si="3">G8/G$45*100</f>
        <v>12.987048106612981</v>
      </c>
      <c r="J8" s="8">
        <f>J9+J18+J20</f>
        <v>36015857.413290001</v>
      </c>
      <c r="K8" s="8">
        <f>K9+K18+K20</f>
        <v>36207273.648139998</v>
      </c>
      <c r="L8" s="10">
        <f t="shared" ref="L8:L45" si="4">(K8-J8)/J8*100</f>
        <v>0.53147765622640286</v>
      </c>
      <c r="M8" s="10">
        <f t="shared" ref="M8:M44" si="5">K8/K$45*100</f>
        <v>13.450695108615044</v>
      </c>
    </row>
    <row r="9" spans="1:13" ht="15.6" x14ac:dyDescent="0.3">
      <c r="A9" s="9" t="s">
        <v>3</v>
      </c>
      <c r="B9" s="8">
        <f>B10+B11+B12+B13+B14+B15+B16+B17</f>
        <v>1836873.3455400001</v>
      </c>
      <c r="C9" s="8">
        <f>C10+C11+C12+C13+C14+C15+C16+C17</f>
        <v>1731677.08571</v>
      </c>
      <c r="D9" s="10">
        <f t="shared" si="0"/>
        <v>-5.7269196096410635</v>
      </c>
      <c r="E9" s="10">
        <f t="shared" si="1"/>
        <v>7.9453625351177921</v>
      </c>
      <c r="F9" s="8">
        <f>F10+F11+F12+F13+F14+F15+F16+F17</f>
        <v>15480203.410589999</v>
      </c>
      <c r="G9" s="8">
        <f>G10+G11+G12+G13+G14+G15+G16+G17</f>
        <v>15456379.062530002</v>
      </c>
      <c r="H9" s="10">
        <f t="shared" si="2"/>
        <v>-0.15390203492868021</v>
      </c>
      <c r="I9" s="10">
        <f t="shared" si="3"/>
        <v>8.6778989157341684</v>
      </c>
      <c r="J9" s="8">
        <f>J10+J11+J12+J13+J14+J15+J16+J17</f>
        <v>24466711.880360004</v>
      </c>
      <c r="K9" s="8">
        <f>K10+K11+K12+K13+K14+K15+K16+K17</f>
        <v>24411510.063760001</v>
      </c>
      <c r="L9" s="10">
        <f t="shared" si="4"/>
        <v>-0.22562008687531948</v>
      </c>
      <c r="M9" s="10">
        <f t="shared" si="5"/>
        <v>9.0686689696502807</v>
      </c>
    </row>
    <row r="10" spans="1:13" ht="13.8" x14ac:dyDescent="0.25">
      <c r="A10" s="11" t="s">
        <v>128</v>
      </c>
      <c r="B10" s="12">
        <v>964862.98733000003</v>
      </c>
      <c r="C10" s="12">
        <v>969383.17026000004</v>
      </c>
      <c r="D10" s="13">
        <f t="shared" si="0"/>
        <v>0.46847925450103606</v>
      </c>
      <c r="E10" s="13">
        <f t="shared" si="1"/>
        <v>4.4477696140441791</v>
      </c>
      <c r="F10" s="12">
        <v>7734654.2539900001</v>
      </c>
      <c r="G10" s="12">
        <v>8063635.4376699999</v>
      </c>
      <c r="H10" s="13">
        <f t="shared" si="2"/>
        <v>4.253340522755642</v>
      </c>
      <c r="I10" s="13">
        <f t="shared" si="3"/>
        <v>4.5272837149206193</v>
      </c>
      <c r="J10" s="12">
        <v>12362127.68983</v>
      </c>
      <c r="K10" s="12">
        <v>12224243.09633</v>
      </c>
      <c r="L10" s="13">
        <f t="shared" si="4"/>
        <v>-1.1153791398986563</v>
      </c>
      <c r="M10" s="13">
        <f t="shared" si="5"/>
        <v>4.5412026439823858</v>
      </c>
    </row>
    <row r="11" spans="1:13" ht="13.8" x14ac:dyDescent="0.25">
      <c r="A11" s="11" t="s">
        <v>129</v>
      </c>
      <c r="B11" s="12">
        <v>213027.75344999999</v>
      </c>
      <c r="C11" s="12">
        <v>177336.71364</v>
      </c>
      <c r="D11" s="13">
        <f t="shared" si="0"/>
        <v>-16.754173684874857</v>
      </c>
      <c r="E11" s="13">
        <f t="shared" si="1"/>
        <v>0.81366467933510034</v>
      </c>
      <c r="F11" s="12">
        <v>2135202.4489899999</v>
      </c>
      <c r="G11" s="12">
        <v>1989790.8601800001</v>
      </c>
      <c r="H11" s="13">
        <f t="shared" si="2"/>
        <v>-6.8102014813060423</v>
      </c>
      <c r="I11" s="13">
        <f t="shared" si="3"/>
        <v>1.1171571218742724</v>
      </c>
      <c r="J11" s="12">
        <v>3573035.65362</v>
      </c>
      <c r="K11" s="12">
        <v>3255350.0470799999</v>
      </c>
      <c r="L11" s="13">
        <f t="shared" si="4"/>
        <v>-8.8911960959062579</v>
      </c>
      <c r="M11" s="13">
        <f t="shared" si="5"/>
        <v>1.2093349358641388</v>
      </c>
    </row>
    <row r="12" spans="1:13" ht="13.8" x14ac:dyDescent="0.25">
      <c r="A12" s="11" t="s">
        <v>130</v>
      </c>
      <c r="B12" s="12">
        <v>219206.78563</v>
      </c>
      <c r="C12" s="12">
        <v>210360.86827000001</v>
      </c>
      <c r="D12" s="13">
        <f t="shared" si="0"/>
        <v>-4.0354213189965069</v>
      </c>
      <c r="E12" s="13">
        <f t="shared" si="1"/>
        <v>0.96518766425902314</v>
      </c>
      <c r="F12" s="12">
        <v>1730876.4164</v>
      </c>
      <c r="G12" s="12">
        <v>1677582.50018</v>
      </c>
      <c r="H12" s="13">
        <f t="shared" si="2"/>
        <v>-3.0790133665836463</v>
      </c>
      <c r="I12" s="13">
        <f t="shared" si="3"/>
        <v>0.94186945729472193</v>
      </c>
      <c r="J12" s="12">
        <v>2654007.4078199998</v>
      </c>
      <c r="K12" s="12">
        <v>2671919.5121200001</v>
      </c>
      <c r="L12" s="13">
        <f t="shared" si="4"/>
        <v>0.67490784868280496</v>
      </c>
      <c r="M12" s="13">
        <f t="shared" si="5"/>
        <v>0.99259543984283949</v>
      </c>
    </row>
    <row r="13" spans="1:13" ht="13.8" x14ac:dyDescent="0.25">
      <c r="A13" s="11" t="s">
        <v>131</v>
      </c>
      <c r="B13" s="12">
        <v>118687.20621</v>
      </c>
      <c r="C13" s="12">
        <v>112217.82356999999</v>
      </c>
      <c r="D13" s="13">
        <f t="shared" si="0"/>
        <v>-5.4507834892948495</v>
      </c>
      <c r="E13" s="13">
        <f t="shared" si="1"/>
        <v>0.51488311448087865</v>
      </c>
      <c r="F13" s="12">
        <v>1048139.05434</v>
      </c>
      <c r="G13" s="12">
        <v>1098797.95368</v>
      </c>
      <c r="H13" s="13">
        <f t="shared" si="2"/>
        <v>4.8332231425055783</v>
      </c>
      <c r="I13" s="13">
        <f t="shared" si="3"/>
        <v>0.61691406067843946</v>
      </c>
      <c r="J13" s="12">
        <v>1716160.79455</v>
      </c>
      <c r="K13" s="12">
        <v>1899473.4911499999</v>
      </c>
      <c r="L13" s="13">
        <f t="shared" si="4"/>
        <v>10.681557181713087</v>
      </c>
      <c r="M13" s="13">
        <f t="shared" si="5"/>
        <v>0.70563829369317155</v>
      </c>
    </row>
    <row r="14" spans="1:13" ht="13.8" x14ac:dyDescent="0.25">
      <c r="A14" s="11" t="s">
        <v>132</v>
      </c>
      <c r="B14" s="12">
        <v>161813.43124999999</v>
      </c>
      <c r="C14" s="12">
        <v>124785.57629</v>
      </c>
      <c r="D14" s="13">
        <f t="shared" si="0"/>
        <v>-22.883054066625881</v>
      </c>
      <c r="E14" s="13">
        <f t="shared" si="1"/>
        <v>0.57254707067463484</v>
      </c>
      <c r="F14" s="12">
        <v>1542375.63298</v>
      </c>
      <c r="G14" s="12">
        <v>1467950.10665</v>
      </c>
      <c r="H14" s="13">
        <f t="shared" si="2"/>
        <v>-4.8253826589702804</v>
      </c>
      <c r="I14" s="13">
        <f t="shared" si="3"/>
        <v>0.82417250426599797</v>
      </c>
      <c r="J14" s="12">
        <v>2348554.0044499999</v>
      </c>
      <c r="K14" s="12">
        <v>2558552.9202899998</v>
      </c>
      <c r="L14" s="13">
        <f t="shared" si="4"/>
        <v>8.9416260150755562</v>
      </c>
      <c r="M14" s="13">
        <f t="shared" si="5"/>
        <v>0.9504807123704917</v>
      </c>
    </row>
    <row r="15" spans="1:13" ht="13.8" x14ac:dyDescent="0.25">
      <c r="A15" s="11" t="s">
        <v>133</v>
      </c>
      <c r="B15" s="12">
        <v>55487.356070000002</v>
      </c>
      <c r="C15" s="12">
        <v>32591.382269999998</v>
      </c>
      <c r="D15" s="13">
        <f t="shared" si="0"/>
        <v>-41.263407416845773</v>
      </c>
      <c r="E15" s="13">
        <f t="shared" si="1"/>
        <v>0.14953731835608874</v>
      </c>
      <c r="F15" s="12">
        <v>550628.05674999999</v>
      </c>
      <c r="G15" s="12">
        <v>345888.41457000002</v>
      </c>
      <c r="H15" s="13">
        <f t="shared" si="2"/>
        <v>-37.18292950570757</v>
      </c>
      <c r="I15" s="13">
        <f t="shared" si="3"/>
        <v>0.19419714576220379</v>
      </c>
      <c r="J15" s="12">
        <v>747982.71178999997</v>
      </c>
      <c r="K15" s="12">
        <v>608330.10808999999</v>
      </c>
      <c r="L15" s="13">
        <f t="shared" si="4"/>
        <v>-18.670565709439575</v>
      </c>
      <c r="M15" s="13">
        <f t="shared" si="5"/>
        <v>0.22598947628109425</v>
      </c>
    </row>
    <row r="16" spans="1:13" ht="13.8" x14ac:dyDescent="0.25">
      <c r="A16" s="11" t="s">
        <v>134</v>
      </c>
      <c r="B16" s="12">
        <v>98098.891300000003</v>
      </c>
      <c r="C16" s="12">
        <v>95599.579100000003</v>
      </c>
      <c r="D16" s="13">
        <f t="shared" si="0"/>
        <v>-2.5477476522713771</v>
      </c>
      <c r="E16" s="13">
        <f t="shared" si="1"/>
        <v>0.43863450086754446</v>
      </c>
      <c r="F16" s="12">
        <v>640370.03009999997</v>
      </c>
      <c r="G16" s="12">
        <v>700959.32238000003</v>
      </c>
      <c r="H16" s="13">
        <f t="shared" si="2"/>
        <v>9.4616064825111277</v>
      </c>
      <c r="I16" s="13">
        <f t="shared" si="3"/>
        <v>0.3935497517915737</v>
      </c>
      <c r="J16" s="12">
        <v>931627.40530999994</v>
      </c>
      <c r="K16" s="12">
        <v>1039157.34225</v>
      </c>
      <c r="L16" s="13">
        <f t="shared" si="4"/>
        <v>11.542161203836566</v>
      </c>
      <c r="M16" s="13">
        <f t="shared" si="5"/>
        <v>0.38603814019014143</v>
      </c>
    </row>
    <row r="17" spans="1:13" ht="13.8" x14ac:dyDescent="0.25">
      <c r="A17" s="11" t="s">
        <v>135</v>
      </c>
      <c r="B17" s="12">
        <v>5688.9342999999999</v>
      </c>
      <c r="C17" s="12">
        <v>9401.9723099999992</v>
      </c>
      <c r="D17" s="13">
        <f t="shared" si="0"/>
        <v>65.267725275013277</v>
      </c>
      <c r="E17" s="13">
        <f t="shared" si="1"/>
        <v>4.3138573100342491E-2</v>
      </c>
      <c r="F17" s="12">
        <v>97957.517040000006</v>
      </c>
      <c r="G17" s="12">
        <v>111774.46722000001</v>
      </c>
      <c r="H17" s="13">
        <f t="shared" si="2"/>
        <v>14.10504328560919</v>
      </c>
      <c r="I17" s="13">
        <f t="shared" si="3"/>
        <v>6.2755159146338349E-2</v>
      </c>
      <c r="J17" s="12">
        <v>133216.21299</v>
      </c>
      <c r="K17" s="12">
        <v>154483.54644999999</v>
      </c>
      <c r="L17" s="13">
        <f t="shared" si="4"/>
        <v>15.964523373439873</v>
      </c>
      <c r="M17" s="13">
        <f t="shared" si="5"/>
        <v>5.7389327426017447E-2</v>
      </c>
    </row>
    <row r="18" spans="1:13" ht="15.6" x14ac:dyDescent="0.3">
      <c r="A18" s="9" t="s">
        <v>12</v>
      </c>
      <c r="B18" s="8">
        <f>B19</f>
        <v>337285.63448000001</v>
      </c>
      <c r="C18" s="8">
        <f>C19</f>
        <v>338681.24838</v>
      </c>
      <c r="D18" s="10">
        <f t="shared" si="0"/>
        <v>0.41377804369037013</v>
      </c>
      <c r="E18" s="10">
        <f t="shared" si="1"/>
        <v>1.5539532886537379</v>
      </c>
      <c r="F18" s="8">
        <f>F19</f>
        <v>2469911.0831300002</v>
      </c>
      <c r="G18" s="8">
        <f>G19</f>
        <v>2511059.3268599999</v>
      </c>
      <c r="H18" s="10">
        <f t="shared" si="2"/>
        <v>1.6659807719820647</v>
      </c>
      <c r="I18" s="10">
        <f t="shared" si="3"/>
        <v>1.409820432181851</v>
      </c>
      <c r="J18" s="8">
        <f>J19</f>
        <v>3668424.7279400001</v>
      </c>
      <c r="K18" s="8">
        <f>K19</f>
        <v>3904030.4166100002</v>
      </c>
      <c r="L18" s="10">
        <f t="shared" si="4"/>
        <v>6.4225302723412883</v>
      </c>
      <c r="M18" s="10">
        <f t="shared" si="5"/>
        <v>1.4503141920843872</v>
      </c>
    </row>
    <row r="19" spans="1:13" ht="13.8" x14ac:dyDescent="0.25">
      <c r="A19" s="11" t="s">
        <v>136</v>
      </c>
      <c r="B19" s="12">
        <v>337285.63448000001</v>
      </c>
      <c r="C19" s="12">
        <v>338681.24838</v>
      </c>
      <c r="D19" s="13">
        <f t="shared" si="0"/>
        <v>0.41377804369037013</v>
      </c>
      <c r="E19" s="13">
        <f t="shared" si="1"/>
        <v>1.5539532886537379</v>
      </c>
      <c r="F19" s="12">
        <v>2469911.0831300002</v>
      </c>
      <c r="G19" s="12">
        <v>2511059.3268599999</v>
      </c>
      <c r="H19" s="13">
        <f t="shared" si="2"/>
        <v>1.6659807719820647</v>
      </c>
      <c r="I19" s="13">
        <f t="shared" si="3"/>
        <v>1.409820432181851</v>
      </c>
      <c r="J19" s="12">
        <v>3668424.7279400001</v>
      </c>
      <c r="K19" s="12">
        <v>3904030.4166100002</v>
      </c>
      <c r="L19" s="13">
        <f t="shared" si="4"/>
        <v>6.4225302723412883</v>
      </c>
      <c r="M19" s="13">
        <f t="shared" si="5"/>
        <v>1.4503141920843872</v>
      </c>
    </row>
    <row r="20" spans="1:13" ht="15.6" x14ac:dyDescent="0.3">
      <c r="A20" s="9" t="s">
        <v>109</v>
      </c>
      <c r="B20" s="8">
        <f>B21</f>
        <v>664863.41949999996</v>
      </c>
      <c r="C20" s="8">
        <f>C21</f>
        <v>656808.14237000002</v>
      </c>
      <c r="D20" s="10">
        <f t="shared" si="0"/>
        <v>-1.2115687062551566</v>
      </c>
      <c r="E20" s="10">
        <f t="shared" si="1"/>
        <v>3.0135981183854823</v>
      </c>
      <c r="F20" s="8">
        <f>F21</f>
        <v>5163898.8833999997</v>
      </c>
      <c r="G20" s="8">
        <f>G21</f>
        <v>5164052.3537400002</v>
      </c>
      <c r="H20" s="10">
        <f t="shared" si="2"/>
        <v>2.9719857701670954E-3</v>
      </c>
      <c r="I20" s="10">
        <f t="shared" si="3"/>
        <v>2.8993287586969623</v>
      </c>
      <c r="J20" s="8">
        <f>J21</f>
        <v>7880720.8049900001</v>
      </c>
      <c r="K20" s="8">
        <f>K21</f>
        <v>7891733.1677700002</v>
      </c>
      <c r="L20" s="10">
        <f t="shared" si="4"/>
        <v>0.1397380144850095</v>
      </c>
      <c r="M20" s="10">
        <f t="shared" si="5"/>
        <v>2.9317119468803754</v>
      </c>
    </row>
    <row r="21" spans="1:13" ht="13.8" x14ac:dyDescent="0.25">
      <c r="A21" s="11" t="s">
        <v>137</v>
      </c>
      <c r="B21" s="12">
        <v>664863.41949999996</v>
      </c>
      <c r="C21" s="12">
        <v>656808.14237000002</v>
      </c>
      <c r="D21" s="13">
        <f t="shared" si="0"/>
        <v>-1.2115687062551566</v>
      </c>
      <c r="E21" s="13">
        <f t="shared" si="1"/>
        <v>3.0135981183854823</v>
      </c>
      <c r="F21" s="12">
        <v>5163898.8833999997</v>
      </c>
      <c r="G21" s="12">
        <v>5164052.3537400002</v>
      </c>
      <c r="H21" s="13">
        <f t="shared" si="2"/>
        <v>2.9719857701670954E-3</v>
      </c>
      <c r="I21" s="13">
        <f t="shared" si="3"/>
        <v>2.8993287586969623</v>
      </c>
      <c r="J21" s="12">
        <v>7880720.8049900001</v>
      </c>
      <c r="K21" s="12">
        <v>7891733.1677700002</v>
      </c>
      <c r="L21" s="13">
        <f t="shared" si="4"/>
        <v>0.1397380144850095</v>
      </c>
      <c r="M21" s="13">
        <f t="shared" si="5"/>
        <v>2.9317119468803754</v>
      </c>
    </row>
    <row r="22" spans="1:13" ht="16.8" x14ac:dyDescent="0.3">
      <c r="A22" s="81" t="s">
        <v>14</v>
      </c>
      <c r="B22" s="8">
        <f>B23+B27+B29</f>
        <v>15476083.223269999</v>
      </c>
      <c r="C22" s="8">
        <f>C23+C27+C29</f>
        <v>15382155.56459</v>
      </c>
      <c r="D22" s="10">
        <f t="shared" si="0"/>
        <v>-0.6069213852428037</v>
      </c>
      <c r="E22" s="10">
        <f t="shared" si="1"/>
        <v>70.577132157487256</v>
      </c>
      <c r="F22" s="8">
        <f>F23+F27+F29</f>
        <v>119724308.15103002</v>
      </c>
      <c r="G22" s="8">
        <f>G23+G27+G29</f>
        <v>126978271.83432999</v>
      </c>
      <c r="H22" s="10">
        <f t="shared" si="2"/>
        <v>6.0588896234415746</v>
      </c>
      <c r="I22" s="10">
        <f t="shared" si="3"/>
        <v>71.291251528905221</v>
      </c>
      <c r="J22" s="8">
        <f>J23+J27+J29</f>
        <v>182991411.60083002</v>
      </c>
      <c r="K22" s="8">
        <f>K23+K27+K29</f>
        <v>190967694.94120002</v>
      </c>
      <c r="L22" s="10">
        <f t="shared" si="4"/>
        <v>4.3588293410016083</v>
      </c>
      <c r="M22" s="10">
        <f t="shared" si="5"/>
        <v>70.942879190823646</v>
      </c>
    </row>
    <row r="23" spans="1:13" ht="15.6" x14ac:dyDescent="0.3">
      <c r="A23" s="9" t="s">
        <v>15</v>
      </c>
      <c r="B23" s="8">
        <f>B24+B25+B26</f>
        <v>1177160.2961500001</v>
      </c>
      <c r="C23" s="8">
        <f>C24+C25+C26</f>
        <v>1121002.52835</v>
      </c>
      <c r="D23" s="10">
        <f>(C23-B23)/B23*100</f>
        <v>-4.7706134826045901</v>
      </c>
      <c r="E23" s="10">
        <f t="shared" si="1"/>
        <v>5.1434367088553179</v>
      </c>
      <c r="F23" s="8">
        <f>F24+F25+F26</f>
        <v>9082126.8567200005</v>
      </c>
      <c r="G23" s="8">
        <f>G24+G25+G26</f>
        <v>9003220.3518400006</v>
      </c>
      <c r="H23" s="10">
        <f t="shared" si="2"/>
        <v>-0.86881086473281099</v>
      </c>
      <c r="I23" s="10">
        <f t="shared" si="3"/>
        <v>5.0548084912560016</v>
      </c>
      <c r="J23" s="8">
        <f>J24+J25+J26</f>
        <v>13940972.886769999</v>
      </c>
      <c r="K23" s="8">
        <f>K24+K25+K26</f>
        <v>13805078.734919999</v>
      </c>
      <c r="L23" s="10">
        <f t="shared" si="4"/>
        <v>-0.974782412631788</v>
      </c>
      <c r="M23" s="10">
        <f t="shared" si="5"/>
        <v>5.1284696776216103</v>
      </c>
    </row>
    <row r="24" spans="1:13" ht="13.8" x14ac:dyDescent="0.25">
      <c r="A24" s="11" t="s">
        <v>138</v>
      </c>
      <c r="B24" s="12">
        <v>798051.74418000004</v>
      </c>
      <c r="C24" s="12">
        <v>751386.43593000004</v>
      </c>
      <c r="D24" s="13">
        <f t="shared" si="0"/>
        <v>-5.8474038294282176</v>
      </c>
      <c r="E24" s="13">
        <f t="shared" si="1"/>
        <v>3.4475467087364904</v>
      </c>
      <c r="F24" s="12">
        <v>6211628.88693</v>
      </c>
      <c r="G24" s="12">
        <v>6263386.7207300002</v>
      </c>
      <c r="H24" s="13">
        <f t="shared" si="2"/>
        <v>0.83324092186036303</v>
      </c>
      <c r="I24" s="13">
        <f t="shared" si="3"/>
        <v>3.5165439856745975</v>
      </c>
      <c r="J24" s="12">
        <v>9485057.0278500002</v>
      </c>
      <c r="K24" s="12">
        <v>9542699.4264499992</v>
      </c>
      <c r="L24" s="13">
        <f t="shared" si="4"/>
        <v>0.60771799716912145</v>
      </c>
      <c r="M24" s="13">
        <f t="shared" si="5"/>
        <v>3.5450319111482824</v>
      </c>
    </row>
    <row r="25" spans="1:13" ht="13.8" x14ac:dyDescent="0.25">
      <c r="A25" s="11" t="s">
        <v>139</v>
      </c>
      <c r="B25" s="12">
        <v>147827.05361</v>
      </c>
      <c r="C25" s="12">
        <v>137419.55624000001</v>
      </c>
      <c r="D25" s="13">
        <f t="shared" si="0"/>
        <v>-7.0403198303994108</v>
      </c>
      <c r="E25" s="13">
        <f t="shared" si="1"/>
        <v>0.6305148937708227</v>
      </c>
      <c r="F25" s="12">
        <v>1035005.6487200001</v>
      </c>
      <c r="G25" s="12">
        <v>986646.38824</v>
      </c>
      <c r="H25" s="13">
        <f t="shared" si="2"/>
        <v>-4.6723668165295855</v>
      </c>
      <c r="I25" s="13">
        <f t="shared" si="3"/>
        <v>0.55394718181293368</v>
      </c>
      <c r="J25" s="12">
        <v>1567829.96719</v>
      </c>
      <c r="K25" s="12">
        <v>1477734.74746</v>
      </c>
      <c r="L25" s="13">
        <f t="shared" si="4"/>
        <v>-5.7464917507270528</v>
      </c>
      <c r="M25" s="13">
        <f t="shared" si="5"/>
        <v>0.54896592691981894</v>
      </c>
    </row>
    <row r="26" spans="1:13" ht="13.8" x14ac:dyDescent="0.25">
      <c r="A26" s="11" t="s">
        <v>140</v>
      </c>
      <c r="B26" s="12">
        <v>231281.49836</v>
      </c>
      <c r="C26" s="12">
        <v>232196.53618</v>
      </c>
      <c r="D26" s="13">
        <f t="shared" si="0"/>
        <v>0.39563814074556902</v>
      </c>
      <c r="E26" s="13">
        <f t="shared" si="1"/>
        <v>1.0653751063480053</v>
      </c>
      <c r="F26" s="12">
        <v>1835492.3210700001</v>
      </c>
      <c r="G26" s="12">
        <v>1753187.24287</v>
      </c>
      <c r="H26" s="13">
        <f t="shared" si="2"/>
        <v>-4.4840873075415741</v>
      </c>
      <c r="I26" s="13">
        <f t="shared" si="3"/>
        <v>0.98431732376847014</v>
      </c>
      <c r="J26" s="12">
        <v>2888085.8917299998</v>
      </c>
      <c r="K26" s="12">
        <v>2784644.5610099998</v>
      </c>
      <c r="L26" s="13">
        <f t="shared" si="4"/>
        <v>-3.5816570073695875</v>
      </c>
      <c r="M26" s="13">
        <f t="shared" si="5"/>
        <v>1.0344718395535093</v>
      </c>
    </row>
    <row r="27" spans="1:13" ht="15.6" x14ac:dyDescent="0.3">
      <c r="A27" s="9" t="s">
        <v>19</v>
      </c>
      <c r="B27" s="8">
        <f>B28</f>
        <v>2555442.9644499999</v>
      </c>
      <c r="C27" s="8">
        <f>C28</f>
        <v>2622691.0740200002</v>
      </c>
      <c r="D27" s="10">
        <f t="shared" si="0"/>
        <v>2.631563705608821</v>
      </c>
      <c r="E27" s="10">
        <f t="shared" si="1"/>
        <v>12.033554969726085</v>
      </c>
      <c r="F27" s="8">
        <f>F28</f>
        <v>20932228.032809999</v>
      </c>
      <c r="G27" s="8">
        <f>G28</f>
        <v>21831563.92915</v>
      </c>
      <c r="H27" s="10">
        <f t="shared" si="2"/>
        <v>4.2964174426647119</v>
      </c>
      <c r="I27" s="10">
        <f t="shared" si="3"/>
        <v>12.25721135481399</v>
      </c>
      <c r="J27" s="8">
        <f>J28</f>
        <v>31937620.703060001</v>
      </c>
      <c r="K27" s="8">
        <f>K28</f>
        <v>31639163.097970001</v>
      </c>
      <c r="L27" s="10">
        <f t="shared" si="4"/>
        <v>-0.93450168960583835</v>
      </c>
      <c r="M27" s="10">
        <f t="shared" si="5"/>
        <v>11.753680778569212</v>
      </c>
    </row>
    <row r="28" spans="1:13" ht="13.8" x14ac:dyDescent="0.25">
      <c r="A28" s="11" t="s">
        <v>141</v>
      </c>
      <c r="B28" s="12">
        <v>2555442.9644499999</v>
      </c>
      <c r="C28" s="12">
        <v>2622691.0740200002</v>
      </c>
      <c r="D28" s="13">
        <f t="shared" si="0"/>
        <v>2.631563705608821</v>
      </c>
      <c r="E28" s="13">
        <f t="shared" si="1"/>
        <v>12.033554969726085</v>
      </c>
      <c r="F28" s="12">
        <v>20932228.032809999</v>
      </c>
      <c r="G28" s="12">
        <v>21831563.92915</v>
      </c>
      <c r="H28" s="13">
        <f t="shared" si="2"/>
        <v>4.2964174426647119</v>
      </c>
      <c r="I28" s="13">
        <f t="shared" si="3"/>
        <v>12.25721135481399</v>
      </c>
      <c r="J28" s="12">
        <v>31937620.703060001</v>
      </c>
      <c r="K28" s="12">
        <v>31639163.097970001</v>
      </c>
      <c r="L28" s="13">
        <f t="shared" si="4"/>
        <v>-0.93450168960583835</v>
      </c>
      <c r="M28" s="13">
        <f t="shared" si="5"/>
        <v>11.753680778569212</v>
      </c>
    </row>
    <row r="29" spans="1:13" ht="15.6" x14ac:dyDescent="0.3">
      <c r="A29" s="9" t="s">
        <v>21</v>
      </c>
      <c r="B29" s="8">
        <f>B30+B31+B32+B33+B34+B35+B36+B37+B38+B39+B40</f>
        <v>11743479.962669998</v>
      </c>
      <c r="C29" s="8">
        <f>C30+C31+C32+C33+C34+C35+C36+C37+C38+C39+C40</f>
        <v>11638461.962219998</v>
      </c>
      <c r="D29" s="10">
        <f t="shared" si="0"/>
        <v>-0.89426644217753037</v>
      </c>
      <c r="E29" s="10">
        <f t="shared" si="1"/>
        <v>53.400140478905847</v>
      </c>
      <c r="F29" s="8">
        <f>F30+F31+F32+F33+F34+F35+F36+F37+F38+F39+F40</f>
        <v>89709953.261500016</v>
      </c>
      <c r="G29" s="8">
        <f>G30+G31+G32+G33+G34+G35+G36+G37+G38+G39+G40</f>
        <v>96143487.553339988</v>
      </c>
      <c r="H29" s="10">
        <f t="shared" si="2"/>
        <v>7.1714832724152053</v>
      </c>
      <c r="I29" s="10">
        <f t="shared" si="3"/>
        <v>53.979231682835227</v>
      </c>
      <c r="J29" s="8">
        <f>J30+J31+J32+J33+J34+J35+J36+J37+J38+J39+J40</f>
        <v>137112818.01100001</v>
      </c>
      <c r="K29" s="8">
        <f>K30+K31+K32+K33+K34+K35+K36+K37+K38+K39+K40</f>
        <v>145523453.10831001</v>
      </c>
      <c r="L29" s="10">
        <f t="shared" si="4"/>
        <v>6.134098342749585</v>
      </c>
      <c r="M29" s="10">
        <f t="shared" si="5"/>
        <v>54.060728734632825</v>
      </c>
    </row>
    <row r="30" spans="1:13" ht="13.8" x14ac:dyDescent="0.25">
      <c r="A30" s="11" t="s">
        <v>142</v>
      </c>
      <c r="B30" s="12">
        <v>1667733.55798</v>
      </c>
      <c r="C30" s="12">
        <v>1525707.6310399999</v>
      </c>
      <c r="D30" s="13">
        <f t="shared" si="0"/>
        <v>-8.5161041618677658</v>
      </c>
      <c r="E30" s="13">
        <f t="shared" si="1"/>
        <v>7.0003237620011038</v>
      </c>
      <c r="F30" s="12">
        <v>12013646.577849999</v>
      </c>
      <c r="G30" s="12">
        <v>11227618.560249999</v>
      </c>
      <c r="H30" s="13">
        <f t="shared" si="2"/>
        <v>-6.5427929189229577</v>
      </c>
      <c r="I30" s="13">
        <f t="shared" si="3"/>
        <v>6.3036846169533547</v>
      </c>
      <c r="J30" s="12">
        <v>18053871.657930002</v>
      </c>
      <c r="K30" s="12">
        <v>17125661.346700002</v>
      </c>
      <c r="L30" s="13">
        <f t="shared" si="4"/>
        <v>-5.1413365997995895</v>
      </c>
      <c r="M30" s="13">
        <f t="shared" si="5"/>
        <v>6.3620379580744499</v>
      </c>
    </row>
    <row r="31" spans="1:13" ht="13.8" x14ac:dyDescent="0.25">
      <c r="A31" s="11" t="s">
        <v>143</v>
      </c>
      <c r="B31" s="12">
        <v>2697145.7658500001</v>
      </c>
      <c r="C31" s="12">
        <v>2732652.42692</v>
      </c>
      <c r="D31" s="13">
        <f t="shared" si="0"/>
        <v>1.3164531750403954</v>
      </c>
      <c r="E31" s="13">
        <f t="shared" si="1"/>
        <v>12.538084838979572</v>
      </c>
      <c r="F31" s="12">
        <v>23506352.07336</v>
      </c>
      <c r="G31" s="12">
        <v>26546823.94258</v>
      </c>
      <c r="H31" s="13">
        <f t="shared" si="2"/>
        <v>12.934681909515849</v>
      </c>
      <c r="I31" s="13">
        <f t="shared" si="3"/>
        <v>14.904568125271652</v>
      </c>
      <c r="J31" s="12">
        <v>35739901.873649999</v>
      </c>
      <c r="K31" s="12">
        <v>40238030.5964</v>
      </c>
      <c r="L31" s="13">
        <f t="shared" si="4"/>
        <v>12.585733275519543</v>
      </c>
      <c r="M31" s="13">
        <f t="shared" si="5"/>
        <v>14.948087132517458</v>
      </c>
    </row>
    <row r="32" spans="1:13" ht="13.8" x14ac:dyDescent="0.25">
      <c r="A32" s="11" t="s">
        <v>144</v>
      </c>
      <c r="B32" s="12">
        <v>91670.812439999994</v>
      </c>
      <c r="C32" s="12">
        <v>81744.173809999993</v>
      </c>
      <c r="D32" s="13">
        <f t="shared" si="0"/>
        <v>-10.828570584009107</v>
      </c>
      <c r="E32" s="13">
        <f t="shared" si="1"/>
        <v>0.37506247637840434</v>
      </c>
      <c r="F32" s="12">
        <v>1130527.69924</v>
      </c>
      <c r="G32" s="12">
        <v>1252856.57262</v>
      </c>
      <c r="H32" s="13">
        <f t="shared" si="2"/>
        <v>10.820510940354303</v>
      </c>
      <c r="I32" s="13">
        <f t="shared" si="3"/>
        <v>0.70340942397474404</v>
      </c>
      <c r="J32" s="12">
        <v>1888274.5516299999</v>
      </c>
      <c r="K32" s="12">
        <v>2034073.5327000001</v>
      </c>
      <c r="L32" s="13">
        <f t="shared" si="4"/>
        <v>7.7212808351488587</v>
      </c>
      <c r="M32" s="13">
        <f t="shared" si="5"/>
        <v>0.75564106766864247</v>
      </c>
    </row>
    <row r="33" spans="1:13" ht="13.8" x14ac:dyDescent="0.25">
      <c r="A33" s="11" t="s">
        <v>145</v>
      </c>
      <c r="B33" s="12">
        <v>1476067.5599199999</v>
      </c>
      <c r="C33" s="12">
        <v>1492102.33904</v>
      </c>
      <c r="D33" s="13">
        <f t="shared" si="0"/>
        <v>1.0863174258005599</v>
      </c>
      <c r="E33" s="13">
        <f t="shared" si="1"/>
        <v>6.846134375168039</v>
      </c>
      <c r="F33" s="12">
        <v>10715788.1897</v>
      </c>
      <c r="G33" s="12">
        <v>11379976.10877</v>
      </c>
      <c r="H33" s="13">
        <f t="shared" si="2"/>
        <v>6.1982180620966014</v>
      </c>
      <c r="I33" s="13">
        <f t="shared" si="3"/>
        <v>6.389224923629115</v>
      </c>
      <c r="J33" s="12">
        <v>16336423.919509999</v>
      </c>
      <c r="K33" s="12">
        <v>17331942.398260001</v>
      </c>
      <c r="L33" s="13">
        <f t="shared" si="4"/>
        <v>6.0938580172438472</v>
      </c>
      <c r="M33" s="13">
        <f t="shared" si="5"/>
        <v>6.4386696193859771</v>
      </c>
    </row>
    <row r="34" spans="1:13" ht="13.8" x14ac:dyDescent="0.25">
      <c r="A34" s="11" t="s">
        <v>146</v>
      </c>
      <c r="B34" s="12">
        <v>974843.93466000003</v>
      </c>
      <c r="C34" s="12">
        <v>964275.31706000003</v>
      </c>
      <c r="D34" s="13">
        <f t="shared" si="0"/>
        <v>-1.0841343136310382</v>
      </c>
      <c r="E34" s="13">
        <f t="shared" si="1"/>
        <v>4.424333520915118</v>
      </c>
      <c r="F34" s="12">
        <v>7353573.6666200003</v>
      </c>
      <c r="G34" s="12">
        <v>7122291.50129</v>
      </c>
      <c r="H34" s="13">
        <f t="shared" si="2"/>
        <v>-3.1451669054443139</v>
      </c>
      <c r="I34" s="13">
        <f t="shared" si="3"/>
        <v>3.9987713452513027</v>
      </c>
      <c r="J34" s="12">
        <v>11359238.561939999</v>
      </c>
      <c r="K34" s="12">
        <v>10950735.00458</v>
      </c>
      <c r="L34" s="13">
        <f t="shared" si="4"/>
        <v>-3.5962230666474562</v>
      </c>
      <c r="M34" s="13">
        <f t="shared" si="5"/>
        <v>4.0681051877378902</v>
      </c>
    </row>
    <row r="35" spans="1:13" ht="13.8" x14ac:dyDescent="0.25">
      <c r="A35" s="11" t="s">
        <v>147</v>
      </c>
      <c r="B35" s="12">
        <v>1077841.6254100001</v>
      </c>
      <c r="C35" s="12">
        <v>1099675.8446800001</v>
      </c>
      <c r="D35" s="13">
        <f t="shared" si="0"/>
        <v>2.0257353914768772</v>
      </c>
      <c r="E35" s="13">
        <f t="shared" si="1"/>
        <v>5.0455846122789803</v>
      </c>
      <c r="F35" s="12">
        <v>8236479.45316</v>
      </c>
      <c r="G35" s="12">
        <v>8735750.1235499997</v>
      </c>
      <c r="H35" s="13">
        <f t="shared" si="2"/>
        <v>6.0616999438813624</v>
      </c>
      <c r="I35" s="13">
        <f t="shared" si="3"/>
        <v>4.9046388043792204</v>
      </c>
      <c r="J35" s="12">
        <v>12146128.184210001</v>
      </c>
      <c r="K35" s="12">
        <v>12927465.02138</v>
      </c>
      <c r="L35" s="13">
        <f t="shared" si="4"/>
        <v>6.432805790620086</v>
      </c>
      <c r="M35" s="13">
        <f t="shared" si="5"/>
        <v>4.8024436255448517</v>
      </c>
    </row>
    <row r="36" spans="1:13" ht="13.8" x14ac:dyDescent="0.25">
      <c r="A36" s="11" t="s">
        <v>148</v>
      </c>
      <c r="B36" s="12">
        <v>1404791.62567</v>
      </c>
      <c r="C36" s="12">
        <v>1386470.60008</v>
      </c>
      <c r="D36" s="13">
        <f t="shared" si="0"/>
        <v>-1.3041810084297707</v>
      </c>
      <c r="E36" s="13">
        <f t="shared" si="1"/>
        <v>6.3614698449400988</v>
      </c>
      <c r="F36" s="12">
        <v>10733729.86434</v>
      </c>
      <c r="G36" s="12">
        <v>10984378.60575</v>
      </c>
      <c r="H36" s="13">
        <f t="shared" si="2"/>
        <v>2.3351504516870221</v>
      </c>
      <c r="I36" s="13">
        <f t="shared" si="3"/>
        <v>6.1671188838745197</v>
      </c>
      <c r="J36" s="12">
        <v>15930883.95125</v>
      </c>
      <c r="K36" s="12">
        <v>16384030.57151</v>
      </c>
      <c r="L36" s="13">
        <f t="shared" si="4"/>
        <v>2.8444537142237141</v>
      </c>
      <c r="M36" s="13">
        <f t="shared" si="5"/>
        <v>6.0865284144068621</v>
      </c>
    </row>
    <row r="37" spans="1:13" ht="13.8" x14ac:dyDescent="0.25">
      <c r="A37" s="14" t="s">
        <v>149</v>
      </c>
      <c r="B37" s="12">
        <v>362541.25273000001</v>
      </c>
      <c r="C37" s="12">
        <v>364158.48401000001</v>
      </c>
      <c r="D37" s="13">
        <f t="shared" si="0"/>
        <v>0.44608200248163998</v>
      </c>
      <c r="E37" s="13">
        <f t="shared" si="1"/>
        <v>1.6708491436277468</v>
      </c>
      <c r="F37" s="12">
        <v>2885854.1085899998</v>
      </c>
      <c r="G37" s="12">
        <v>2971027.9580700002</v>
      </c>
      <c r="H37" s="13">
        <f t="shared" si="2"/>
        <v>2.9514260345480681</v>
      </c>
      <c r="I37" s="13">
        <f t="shared" si="3"/>
        <v>1.6680672874058859</v>
      </c>
      <c r="J37" s="12">
        <v>4329399.4727100004</v>
      </c>
      <c r="K37" s="12">
        <v>4395980.7320100004</v>
      </c>
      <c r="L37" s="13">
        <f t="shared" si="4"/>
        <v>1.5378867143050512</v>
      </c>
      <c r="M37" s="13">
        <f t="shared" si="5"/>
        <v>1.633069562326751</v>
      </c>
    </row>
    <row r="38" spans="1:13" ht="13.8" x14ac:dyDescent="0.25">
      <c r="A38" s="11" t="s">
        <v>150</v>
      </c>
      <c r="B38" s="12">
        <v>962209.15985000005</v>
      </c>
      <c r="C38" s="12">
        <v>587686.73583000002</v>
      </c>
      <c r="D38" s="13">
        <f t="shared" si="0"/>
        <v>-38.923182157025479</v>
      </c>
      <c r="E38" s="13">
        <f t="shared" si="1"/>
        <v>2.6964520185556817</v>
      </c>
      <c r="F38" s="12">
        <v>4735144.9649999999</v>
      </c>
      <c r="G38" s="12">
        <v>5660701.25404</v>
      </c>
      <c r="H38" s="13">
        <f t="shared" si="2"/>
        <v>19.546524887438167</v>
      </c>
      <c r="I38" s="13">
        <f t="shared" si="3"/>
        <v>3.1781695490255393</v>
      </c>
      <c r="J38" s="12">
        <v>8372393.1839600001</v>
      </c>
      <c r="K38" s="12">
        <v>8400372.5781500004</v>
      </c>
      <c r="L38" s="13">
        <f t="shared" si="4"/>
        <v>0.33418633806644266</v>
      </c>
      <c r="M38" s="13">
        <f t="shared" si="5"/>
        <v>3.1206671743778363</v>
      </c>
    </row>
    <row r="39" spans="1:13" ht="13.8" x14ac:dyDescent="0.25">
      <c r="A39" s="11" t="s">
        <v>151</v>
      </c>
      <c r="B39" s="12">
        <v>422556.94748999999</v>
      </c>
      <c r="C39" s="12">
        <v>833909.42724999995</v>
      </c>
      <c r="D39" s="13">
        <f>(C39-B39)/B39*100</f>
        <v>97.348412374579368</v>
      </c>
      <c r="E39" s="13">
        <f t="shared" si="1"/>
        <v>3.8261825923723514</v>
      </c>
      <c r="F39" s="12">
        <v>3735901.6830699998</v>
      </c>
      <c r="G39" s="12">
        <v>5418492.0096500004</v>
      </c>
      <c r="H39" s="13">
        <f t="shared" si="2"/>
        <v>45.038399543676476</v>
      </c>
      <c r="I39" s="13">
        <f t="shared" si="3"/>
        <v>3.0421825024624662</v>
      </c>
      <c r="J39" s="12">
        <v>5875656.8502700003</v>
      </c>
      <c r="K39" s="12">
        <v>8416351.98288</v>
      </c>
      <c r="L39" s="13">
        <f t="shared" si="4"/>
        <v>43.241040063346261</v>
      </c>
      <c r="M39" s="13">
        <f t="shared" si="5"/>
        <v>3.1266033877235055</v>
      </c>
    </row>
    <row r="40" spans="1:13" ht="13.8" x14ac:dyDescent="0.25">
      <c r="A40" s="11" t="s">
        <v>152</v>
      </c>
      <c r="B40" s="12">
        <v>606077.72066999995</v>
      </c>
      <c r="C40" s="12">
        <v>570078.98250000004</v>
      </c>
      <c r="D40" s="13">
        <f>(C40-B40)/B40*100</f>
        <v>-5.9396240683792882</v>
      </c>
      <c r="E40" s="13">
        <f t="shared" si="1"/>
        <v>2.61566329368876</v>
      </c>
      <c r="F40" s="12">
        <v>4662954.9805699997</v>
      </c>
      <c r="G40" s="12">
        <v>4843570.91677</v>
      </c>
      <c r="H40" s="13">
        <f t="shared" si="2"/>
        <v>3.8734222601892214</v>
      </c>
      <c r="I40" s="13">
        <f t="shared" si="3"/>
        <v>2.719396220607432</v>
      </c>
      <c r="J40" s="12">
        <v>7080645.80394</v>
      </c>
      <c r="K40" s="12">
        <v>7318809.3437400004</v>
      </c>
      <c r="L40" s="13">
        <f t="shared" si="4"/>
        <v>3.3635849948528014</v>
      </c>
      <c r="M40" s="13">
        <f t="shared" si="5"/>
        <v>2.7188756048686038</v>
      </c>
    </row>
    <row r="41" spans="1:13" ht="15.6" x14ac:dyDescent="0.3">
      <c r="A41" s="9" t="s">
        <v>30</v>
      </c>
      <c r="B41" s="8">
        <f>B42</f>
        <v>521644.85258000001</v>
      </c>
      <c r="C41" s="8">
        <f>C42</f>
        <v>523848.37258999998</v>
      </c>
      <c r="D41" s="10">
        <f t="shared" si="0"/>
        <v>0.42241766579342294</v>
      </c>
      <c r="E41" s="10">
        <f t="shared" si="1"/>
        <v>2.4035458273402597</v>
      </c>
      <c r="F41" s="8">
        <f>F42</f>
        <v>3931081.1628899998</v>
      </c>
      <c r="G41" s="8">
        <f>G42</f>
        <v>3960104.4270100002</v>
      </c>
      <c r="H41" s="10">
        <f t="shared" si="2"/>
        <v>0.73830233763638398</v>
      </c>
      <c r="I41" s="10">
        <f t="shared" si="3"/>
        <v>2.2233788246468511</v>
      </c>
      <c r="J41" s="8">
        <f>J42</f>
        <v>5904298.3483600002</v>
      </c>
      <c r="K41" s="8">
        <f>K42</f>
        <v>6037038.4874600004</v>
      </c>
      <c r="L41" s="10">
        <f t="shared" si="4"/>
        <v>2.2481949804733472</v>
      </c>
      <c r="M41" s="10">
        <f t="shared" si="5"/>
        <v>2.2427086016726485</v>
      </c>
    </row>
    <row r="42" spans="1:13" ht="13.8" x14ac:dyDescent="0.25">
      <c r="A42" s="11" t="s">
        <v>153</v>
      </c>
      <c r="B42" s="12">
        <v>521644.85258000001</v>
      </c>
      <c r="C42" s="12">
        <v>523848.37258999998</v>
      </c>
      <c r="D42" s="13">
        <f t="shared" si="0"/>
        <v>0.42241766579342294</v>
      </c>
      <c r="E42" s="13">
        <f t="shared" si="1"/>
        <v>2.4035458273402597</v>
      </c>
      <c r="F42" s="12">
        <v>3931081.1628899998</v>
      </c>
      <c r="G42" s="12">
        <v>3960104.4270100002</v>
      </c>
      <c r="H42" s="13">
        <f t="shared" si="2"/>
        <v>0.73830233763638398</v>
      </c>
      <c r="I42" s="13">
        <f t="shared" si="3"/>
        <v>2.2233788246468511</v>
      </c>
      <c r="J42" s="12">
        <v>5904298.3483600002</v>
      </c>
      <c r="K42" s="12">
        <v>6037038.4874600004</v>
      </c>
      <c r="L42" s="13">
        <f t="shared" si="4"/>
        <v>2.2481949804733472</v>
      </c>
      <c r="M42" s="13">
        <f t="shared" si="5"/>
        <v>2.2427086016726485</v>
      </c>
    </row>
    <row r="43" spans="1:13" ht="15.6" x14ac:dyDescent="0.3">
      <c r="A43" s="9" t="s">
        <v>32</v>
      </c>
      <c r="B43" s="8">
        <f>B8+B22+B41</f>
        <v>18836750.475369997</v>
      </c>
      <c r="C43" s="8">
        <f>C8+C22+C41</f>
        <v>18633170.41364</v>
      </c>
      <c r="D43" s="10">
        <f t="shared" si="0"/>
        <v>-1.0807599856259105</v>
      </c>
      <c r="E43" s="10">
        <f t="shared" si="1"/>
        <v>85.493591926984536</v>
      </c>
      <c r="F43" s="15">
        <f>F8+F22+F41</f>
        <v>146769402.69104001</v>
      </c>
      <c r="G43" s="15">
        <f>G8+G22+G41</f>
        <v>154069867.00446999</v>
      </c>
      <c r="H43" s="16">
        <f t="shared" si="2"/>
        <v>4.974105078834433</v>
      </c>
      <c r="I43" s="16">
        <f t="shared" si="3"/>
        <v>86.501678460165053</v>
      </c>
      <c r="J43" s="15">
        <f>J8+J22+J41</f>
        <v>224911567.36248001</v>
      </c>
      <c r="K43" s="15">
        <f>K8+K22+K41</f>
        <v>233212007.07680002</v>
      </c>
      <c r="L43" s="16">
        <f t="shared" si="4"/>
        <v>3.6905348229344526</v>
      </c>
      <c r="M43" s="16">
        <f t="shared" si="5"/>
        <v>86.636282901111343</v>
      </c>
    </row>
    <row r="44" spans="1:13" ht="30" x14ac:dyDescent="0.25">
      <c r="A44" s="117" t="s">
        <v>221</v>
      </c>
      <c r="B44" s="118">
        <f>B45-B43</f>
        <v>3163938.7626300044</v>
      </c>
      <c r="C44" s="118">
        <f>C45-C43</f>
        <v>3161644.8393599987</v>
      </c>
      <c r="D44" s="119">
        <f t="shared" si="0"/>
        <v>-7.2502138698124594E-2</v>
      </c>
      <c r="E44" s="119">
        <f t="shared" ref="E44:E45" si="6">C44/C$45*100</f>
        <v>14.50640807301547</v>
      </c>
      <c r="F44" s="118">
        <f>F45-F43</f>
        <v>23935576.662959993</v>
      </c>
      <c r="G44" s="118">
        <f>G45-G43</f>
        <v>24042130.065530002</v>
      </c>
      <c r="H44" s="120">
        <f t="shared" si="2"/>
        <v>0.44516747630692893</v>
      </c>
      <c r="I44" s="119">
        <f t="shared" si="3"/>
        <v>13.498321539834949</v>
      </c>
      <c r="J44" s="118">
        <f>J45-J43</f>
        <v>36968119.233519971</v>
      </c>
      <c r="K44" s="118">
        <f>K45-K43</f>
        <v>35973141.763199955</v>
      </c>
      <c r="L44" s="120">
        <f t="shared" si="4"/>
        <v>-2.6914473631589129</v>
      </c>
      <c r="M44" s="119">
        <f t="shared" si="5"/>
        <v>13.363717098888655</v>
      </c>
    </row>
    <row r="45" spans="1:13" ht="21" x14ac:dyDescent="0.25">
      <c r="A45" s="121" t="s">
        <v>222</v>
      </c>
      <c r="B45" s="122">
        <v>22000689.238000002</v>
      </c>
      <c r="C45" s="122">
        <v>21794815.252999999</v>
      </c>
      <c r="D45" s="123">
        <f t="shared" si="0"/>
        <v>-0.93576152443630611</v>
      </c>
      <c r="E45" s="124">
        <f t="shared" si="6"/>
        <v>100</v>
      </c>
      <c r="F45" s="122">
        <v>170704979.354</v>
      </c>
      <c r="G45" s="122">
        <v>178111997.06999999</v>
      </c>
      <c r="H45" s="123">
        <f t="shared" si="2"/>
        <v>4.3390753708710887</v>
      </c>
      <c r="I45" s="124">
        <f t="shared" ref="I45" si="7">G45/G$45*100</f>
        <v>100</v>
      </c>
      <c r="J45" s="122">
        <v>261879686.59599999</v>
      </c>
      <c r="K45" s="122">
        <v>269185148.83999997</v>
      </c>
      <c r="L45" s="123">
        <f t="shared" si="4"/>
        <v>2.7896253959055919</v>
      </c>
      <c r="M45" s="124">
        <f t="shared" ref="M45" si="8">K45/K$45*100</f>
        <v>100</v>
      </c>
    </row>
  </sheetData>
  <mergeCells count="5">
    <mergeCell ref="B6:E6"/>
    <mergeCell ref="F6:I6"/>
    <mergeCell ref="J6:M6"/>
    <mergeCell ref="A5:M5"/>
    <mergeCell ref="B1:J1"/>
  </mergeCells>
  <conditionalFormatting sqref="D45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H45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L45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2:A76"/>
  <sheetViews>
    <sheetView showGridLines="0" workbookViewId="0">
      <selection activeCell="I9" sqref="I9"/>
    </sheetView>
  </sheetViews>
  <sheetFormatPr defaultColWidth="9.109375" defaultRowHeight="13.2" x14ac:dyDescent="0.25"/>
  <cols>
    <col min="4" max="4" width="18.5546875" customWidth="1"/>
    <col min="7" max="7" width="8" customWidth="1"/>
    <col min="8" max="8" width="10.44140625" bestFit="1" customWidth="1"/>
    <col min="11" max="11" width="9" customWidth="1"/>
    <col min="12" max="12" width="9.44140625" customWidth="1"/>
  </cols>
  <sheetData>
    <row r="12" ht="12.75" customHeight="1" x14ac:dyDescent="0.25"/>
    <row r="14" ht="12.75" customHeight="1" x14ac:dyDescent="0.25"/>
    <row r="25" ht="12.75" customHeight="1" x14ac:dyDescent="0.25"/>
    <row r="29" ht="12.75" customHeight="1" x14ac:dyDescent="0.25"/>
    <row r="43" ht="12.75" customHeight="1" x14ac:dyDescent="0.25"/>
    <row r="45" ht="12.75" customHeight="1" x14ac:dyDescent="0.25"/>
    <row r="59" spans="1:1" ht="12.75" customHeight="1" x14ac:dyDescent="0.25"/>
    <row r="61" spans="1:1" ht="12.75" customHeight="1" x14ac:dyDescent="0.25">
      <c r="A61" s="30"/>
    </row>
    <row r="76" ht="12.75" customHeight="1" x14ac:dyDescent="0.25"/>
  </sheetData>
  <pageMargins left="0.15748031496062992" right="0.15748031496062992" top="0.19685039370078741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66"/>
  <sheetViews>
    <sheetView showGridLines="0" workbookViewId="0">
      <selection activeCell="J2" sqref="J2"/>
    </sheetView>
  </sheetViews>
  <sheetFormatPr defaultColWidth="9.109375" defaultRowHeight="13.2" x14ac:dyDescent="0.25"/>
  <cols>
    <col min="1" max="1" width="2.44140625" customWidth="1"/>
    <col min="5" max="5" width="20.5546875" customWidth="1"/>
    <col min="7" max="7" width="6.5546875" customWidth="1"/>
    <col min="8" max="8" width="8.5546875" customWidth="1"/>
    <col min="10" max="10" width="9" customWidth="1"/>
    <col min="11" max="11" width="9.44140625" customWidth="1"/>
  </cols>
  <sheetData>
    <row r="2" spans="3:3" ht="13.8" x14ac:dyDescent="0.25">
      <c r="C2" s="31" t="s">
        <v>54</v>
      </c>
    </row>
    <row r="14" spans="3:3" ht="12.75" customHeight="1" x14ac:dyDescent="0.25"/>
    <row r="16" spans="3:3" ht="12.75" customHeight="1" x14ac:dyDescent="0.25"/>
    <row r="21" spans="3:3" ht="13.8" x14ac:dyDescent="0.25">
      <c r="C21" s="31" t="s">
        <v>55</v>
      </c>
    </row>
    <row r="34" ht="12.75" customHeight="1" x14ac:dyDescent="0.25"/>
    <row r="50" spans="2:2" ht="12.75" customHeight="1" x14ac:dyDescent="0.25"/>
    <row r="51" spans="2:2" x14ac:dyDescent="0.25">
      <c r="B51" s="30"/>
    </row>
    <row r="66" ht="12.75" customHeight="1" x14ac:dyDescent="0.25"/>
  </sheetData>
  <pageMargins left="0" right="0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82"/>
  <sheetViews>
    <sheetView showGridLines="0" workbookViewId="0">
      <selection activeCell="I3" sqref="I3"/>
    </sheetView>
  </sheetViews>
  <sheetFormatPr defaultColWidth="9.109375" defaultRowHeight="13.2" x14ac:dyDescent="0.25"/>
  <cols>
    <col min="4" max="4" width="17.44140625" customWidth="1"/>
  </cols>
  <sheetData>
    <row r="1" spans="2:2" ht="13.8" x14ac:dyDescent="0.25">
      <c r="B1" s="31" t="s">
        <v>14</v>
      </c>
    </row>
    <row r="2" spans="2:2" ht="13.8" x14ac:dyDescent="0.25">
      <c r="B2" s="31" t="s">
        <v>56</v>
      </c>
    </row>
    <row r="11" spans="2:2" ht="12.75" customHeight="1" x14ac:dyDescent="0.25"/>
    <row r="14" spans="2:2" ht="12.75" customHeight="1" x14ac:dyDescent="0.25"/>
    <row r="25" ht="12.75" customHeight="1" x14ac:dyDescent="0.25"/>
    <row r="31" ht="12.75" customHeight="1" x14ac:dyDescent="0.25"/>
    <row r="40" spans="1:1" ht="12.75" customHeight="1" x14ac:dyDescent="0.25"/>
    <row r="45" spans="1:1" x14ac:dyDescent="0.25">
      <c r="A45" s="30"/>
    </row>
    <row r="47" spans="1:1" ht="12.75" customHeight="1" x14ac:dyDescent="0.25"/>
    <row r="54" ht="12.75" customHeight="1" x14ac:dyDescent="0.25"/>
    <row r="69" ht="12.75" customHeight="1" x14ac:dyDescent="0.25"/>
    <row r="71" ht="12.75" customHeight="1" x14ac:dyDescent="0.25"/>
    <row r="82" ht="12.75" customHeight="1" x14ac:dyDescent="0.25"/>
  </sheetData>
  <pageMargins left="0" right="0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47"/>
  <sheetViews>
    <sheetView showGridLines="0" workbookViewId="0">
      <selection activeCell="I1" sqref="I1"/>
    </sheetView>
  </sheetViews>
  <sheetFormatPr defaultColWidth="9.109375" defaultRowHeight="13.2" x14ac:dyDescent="0.25"/>
  <cols>
    <col min="4" max="4" width="22.33203125" customWidth="1"/>
    <col min="9" max="9" width="17.88671875" customWidth="1"/>
  </cols>
  <sheetData>
    <row r="1" spans="2:2" ht="13.8" x14ac:dyDescent="0.25">
      <c r="B1" s="31" t="s">
        <v>57</v>
      </c>
    </row>
    <row r="10" spans="2:2" ht="12.75" customHeight="1" x14ac:dyDescent="0.25"/>
    <row r="13" spans="2:2" ht="12.75" customHeight="1" x14ac:dyDescent="0.25"/>
    <row r="18" spans="2:2" ht="13.8" x14ac:dyDescent="0.25">
      <c r="B18" s="31" t="s">
        <v>58</v>
      </c>
    </row>
    <row r="19" spans="2:2" ht="13.8" x14ac:dyDescent="0.25">
      <c r="B19" s="31"/>
    </row>
    <row r="20" spans="2:2" ht="13.8" x14ac:dyDescent="0.25">
      <c r="B20" s="31"/>
    </row>
    <row r="21" spans="2:2" ht="13.8" x14ac:dyDescent="0.25">
      <c r="B21" s="31"/>
    </row>
    <row r="26" spans="2:2" ht="12.75" customHeight="1" x14ac:dyDescent="0.25"/>
    <row r="29" spans="2:2" ht="12.75" customHeight="1" x14ac:dyDescent="0.25"/>
    <row r="40" ht="12.75" customHeight="1" x14ac:dyDescent="0.25"/>
    <row r="42" ht="12.75" customHeight="1" x14ac:dyDescent="0.25"/>
    <row r="44" ht="12.75" customHeight="1" x14ac:dyDescent="0.25"/>
    <row r="51" spans="1:1" x14ac:dyDescent="0.25">
      <c r="A51" s="30"/>
    </row>
    <row r="53" spans="1:1" ht="12.75" customHeight="1" x14ac:dyDescent="0.25"/>
    <row r="54" spans="1:1" ht="12.75" customHeight="1" x14ac:dyDescent="0.25"/>
    <row r="57" spans="1:1" ht="12.75" customHeight="1" x14ac:dyDescent="0.25"/>
    <row r="64" spans="1:1" ht="12.75" customHeight="1" x14ac:dyDescent="0.25"/>
    <row r="67" ht="12.75" customHeight="1" x14ac:dyDescent="0.25"/>
    <row r="69" ht="12.75" customHeight="1" x14ac:dyDescent="0.25"/>
    <row r="77" ht="12.75" customHeight="1" x14ac:dyDescent="0.25"/>
    <row r="96" ht="12.75" customHeight="1" x14ac:dyDescent="0.25"/>
    <row r="114" ht="12.75" customHeight="1" x14ac:dyDescent="0.25"/>
    <row r="127" ht="12.75" customHeight="1" x14ac:dyDescent="0.25"/>
    <row r="147" ht="12.75" customHeight="1" x14ac:dyDescent="0.25"/>
  </sheetData>
  <pageMargins left="0" right="0" top="0" bottom="0.19685039370078741" header="0.51181102362204722" footer="0.51181102362204722"/>
  <pageSetup paperSize="9" scale="95" orientation="portrait" horizont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83"/>
  <sheetViews>
    <sheetView showGridLines="0" zoomScale="90" zoomScaleNormal="90" workbookViewId="0">
      <selection activeCell="Q2" sqref="Q2"/>
    </sheetView>
  </sheetViews>
  <sheetFormatPr defaultColWidth="9.109375" defaultRowHeight="13.2" x14ac:dyDescent="0.25"/>
  <cols>
    <col min="1" max="1" width="7" style="147" customWidth="1"/>
    <col min="2" max="2" width="40.33203125" style="147" customWidth="1"/>
    <col min="3" max="4" width="12.77734375" style="168" customWidth="1"/>
    <col min="5" max="14" width="12.77734375" style="169" customWidth="1"/>
    <col min="15" max="15" width="12.77734375" style="168" customWidth="1"/>
    <col min="16" max="16384" width="9.109375" style="147"/>
  </cols>
  <sheetData>
    <row r="1" spans="1:15" ht="15.6" x14ac:dyDescent="0.25">
      <c r="A1" s="143"/>
      <c r="B1" s="144" t="s">
        <v>59</v>
      </c>
      <c r="C1" s="145" t="s">
        <v>43</v>
      </c>
      <c r="D1" s="145" t="s">
        <v>44</v>
      </c>
      <c r="E1" s="145" t="s">
        <v>45</v>
      </c>
      <c r="F1" s="145" t="s">
        <v>46</v>
      </c>
      <c r="G1" s="145" t="s">
        <v>47</v>
      </c>
      <c r="H1" s="145" t="s">
        <v>48</v>
      </c>
      <c r="I1" s="145" t="s">
        <v>0</v>
      </c>
      <c r="J1" s="145" t="s">
        <v>60</v>
      </c>
      <c r="K1" s="145" t="s">
        <v>49</v>
      </c>
      <c r="L1" s="145" t="s">
        <v>50</v>
      </c>
      <c r="M1" s="145" t="s">
        <v>51</v>
      </c>
      <c r="N1" s="145" t="s">
        <v>52</v>
      </c>
      <c r="O1" s="146" t="s">
        <v>41</v>
      </c>
    </row>
    <row r="2" spans="1:15" s="152" customFormat="1" ht="13.8" x14ac:dyDescent="0.25">
      <c r="A2" s="148">
        <v>2025</v>
      </c>
      <c r="B2" s="149" t="s">
        <v>2</v>
      </c>
      <c r="C2" s="150">
        <f>C4+C6+C8+C10+C12+C14+C16+C18+C20+C22</f>
        <v>3007757.76993</v>
      </c>
      <c r="D2" s="150">
        <f t="shared" ref="D2:O2" si="0">D4+D6+D8+D10+D12+D14+D16+D18+D20+D22</f>
        <v>2950969.92918</v>
      </c>
      <c r="E2" s="150">
        <f t="shared" si="0"/>
        <v>3118885.1796899997</v>
      </c>
      <c r="F2" s="150">
        <f t="shared" si="0"/>
        <v>2770100.8522799998</v>
      </c>
      <c r="G2" s="150">
        <f t="shared" si="0"/>
        <v>3104567.4106900003</v>
      </c>
      <c r="H2" s="150">
        <f t="shared" si="0"/>
        <v>2548392.3856699998</v>
      </c>
      <c r="I2" s="150">
        <f t="shared" si="0"/>
        <v>2903650.7392300004</v>
      </c>
      <c r="J2" s="150">
        <f t="shared" si="0"/>
        <v>2727166.47646</v>
      </c>
      <c r="K2" s="150"/>
      <c r="L2" s="150"/>
      <c r="M2" s="150"/>
      <c r="N2" s="150"/>
      <c r="O2" s="151">
        <f t="shared" si="0"/>
        <v>23131490.743130002</v>
      </c>
    </row>
    <row r="3" spans="1:15" ht="13.8" x14ac:dyDescent="0.25">
      <c r="A3" s="143">
        <v>2024</v>
      </c>
      <c r="B3" s="153" t="s">
        <v>2</v>
      </c>
      <c r="C3" s="154">
        <f>C5+C7+C9+C11+C13+C15+C17+C19+C21+C23</f>
        <v>3093410.0980599998</v>
      </c>
      <c r="D3" s="154">
        <f t="shared" ref="D3:O3" si="1">D5+D7+D9+D11+D13+D15+D17+D19+D21+D23</f>
        <v>3106566.4506899999</v>
      </c>
      <c r="E3" s="154">
        <f t="shared" si="1"/>
        <v>3068451.8046099995</v>
      </c>
      <c r="F3" s="154">
        <f t="shared" si="1"/>
        <v>2582472.6749700001</v>
      </c>
      <c r="G3" s="154">
        <f t="shared" si="1"/>
        <v>3145678.8155900002</v>
      </c>
      <c r="H3" s="154">
        <f t="shared" si="1"/>
        <v>2433762.2763</v>
      </c>
      <c r="I3" s="154">
        <f t="shared" si="1"/>
        <v>2844648.8573799999</v>
      </c>
      <c r="J3" s="154">
        <f t="shared" si="1"/>
        <v>2839022.39952</v>
      </c>
      <c r="K3" s="154">
        <f t="shared" si="1"/>
        <v>2959448.4921200001</v>
      </c>
      <c r="L3" s="154">
        <f t="shared" si="1"/>
        <v>3373591.3376600002</v>
      </c>
      <c r="M3" s="154">
        <f t="shared" si="1"/>
        <v>3324233.8972199997</v>
      </c>
      <c r="N3" s="154">
        <f t="shared" si="1"/>
        <v>3418509.1780099999</v>
      </c>
      <c r="O3" s="155">
        <f t="shared" si="1"/>
        <v>36189796.282130003</v>
      </c>
    </row>
    <row r="4" spans="1:15" s="152" customFormat="1" ht="13.8" x14ac:dyDescent="0.25">
      <c r="A4" s="148">
        <v>2025</v>
      </c>
      <c r="B4" s="156" t="s">
        <v>128</v>
      </c>
      <c r="C4" s="157">
        <v>1025400.88826</v>
      </c>
      <c r="D4" s="157">
        <v>1063585.5212699999</v>
      </c>
      <c r="E4" s="157">
        <v>1107075.53299</v>
      </c>
      <c r="F4" s="157">
        <v>956264.49910999998</v>
      </c>
      <c r="G4" s="157">
        <v>1056342.92655</v>
      </c>
      <c r="H4" s="157">
        <v>865506.10435000004</v>
      </c>
      <c r="I4" s="157">
        <v>1020076.7948799999</v>
      </c>
      <c r="J4" s="157">
        <v>969383.17026000004</v>
      </c>
      <c r="K4" s="157"/>
      <c r="L4" s="157"/>
      <c r="M4" s="157"/>
      <c r="N4" s="157"/>
      <c r="O4" s="155">
        <v>8063635.4376699999</v>
      </c>
    </row>
    <row r="5" spans="1:15" ht="13.8" x14ac:dyDescent="0.25">
      <c r="A5" s="143">
        <v>2024</v>
      </c>
      <c r="B5" s="156" t="s">
        <v>128</v>
      </c>
      <c r="C5" s="157">
        <v>1010002.65347</v>
      </c>
      <c r="D5" s="157">
        <v>1046831.47796</v>
      </c>
      <c r="E5" s="157">
        <v>1037467.4981</v>
      </c>
      <c r="F5" s="157">
        <v>864922.41662000003</v>
      </c>
      <c r="G5" s="157">
        <v>1059528.9378800001</v>
      </c>
      <c r="H5" s="157">
        <v>809147.4656</v>
      </c>
      <c r="I5" s="157">
        <v>941890.81703000003</v>
      </c>
      <c r="J5" s="157">
        <v>964862.98733000003</v>
      </c>
      <c r="K5" s="157">
        <v>943271.60372000001</v>
      </c>
      <c r="L5" s="157">
        <v>1034015.88699</v>
      </c>
      <c r="M5" s="157">
        <v>1057347.1473099999</v>
      </c>
      <c r="N5" s="157">
        <v>1125973.02064</v>
      </c>
      <c r="O5" s="155">
        <v>11895261.91265</v>
      </c>
    </row>
    <row r="6" spans="1:15" s="152" customFormat="1" ht="13.8" x14ac:dyDescent="0.25">
      <c r="A6" s="148">
        <v>2025</v>
      </c>
      <c r="B6" s="156" t="s">
        <v>129</v>
      </c>
      <c r="C6" s="157">
        <v>352915.17387</v>
      </c>
      <c r="D6" s="157">
        <v>319009.39435000002</v>
      </c>
      <c r="E6" s="157">
        <v>298243.89564</v>
      </c>
      <c r="F6" s="157">
        <v>235547.09531</v>
      </c>
      <c r="G6" s="157">
        <v>282674.93080999999</v>
      </c>
      <c r="H6" s="157">
        <v>202683.29454999999</v>
      </c>
      <c r="I6" s="157">
        <v>121380.36201</v>
      </c>
      <c r="J6" s="157">
        <v>177336.71364</v>
      </c>
      <c r="K6" s="157"/>
      <c r="L6" s="157"/>
      <c r="M6" s="157"/>
      <c r="N6" s="157"/>
      <c r="O6" s="155">
        <v>1989790.8601800001</v>
      </c>
    </row>
    <row r="7" spans="1:15" ht="13.8" x14ac:dyDescent="0.25">
      <c r="A7" s="143">
        <v>2024</v>
      </c>
      <c r="B7" s="156" t="s">
        <v>129</v>
      </c>
      <c r="C7" s="157">
        <v>365786.03013999999</v>
      </c>
      <c r="D7" s="157">
        <v>318973.59058000002</v>
      </c>
      <c r="E7" s="157">
        <v>276697.47295999998</v>
      </c>
      <c r="F7" s="157">
        <v>211802.92189</v>
      </c>
      <c r="G7" s="157">
        <v>283633.45166999998</v>
      </c>
      <c r="H7" s="157">
        <v>259744.38430000001</v>
      </c>
      <c r="I7" s="157">
        <v>205536.84400000001</v>
      </c>
      <c r="J7" s="157">
        <v>213027.75344999999</v>
      </c>
      <c r="K7" s="157">
        <v>267543.92298999999</v>
      </c>
      <c r="L7" s="157">
        <v>289011.94835000002</v>
      </c>
      <c r="M7" s="157">
        <v>359839.37702999997</v>
      </c>
      <c r="N7" s="157">
        <v>349163.93852999998</v>
      </c>
      <c r="O7" s="155">
        <v>3400761.63589</v>
      </c>
    </row>
    <row r="8" spans="1:15" s="152" customFormat="1" ht="13.8" x14ac:dyDescent="0.25">
      <c r="A8" s="148">
        <v>2025</v>
      </c>
      <c r="B8" s="156" t="s">
        <v>130</v>
      </c>
      <c r="C8" s="157">
        <v>210204.92566000001</v>
      </c>
      <c r="D8" s="157">
        <v>198847.13591000001</v>
      </c>
      <c r="E8" s="157">
        <v>224478.02082000001</v>
      </c>
      <c r="F8" s="157">
        <v>197684.50636</v>
      </c>
      <c r="G8" s="157">
        <v>219952.68362</v>
      </c>
      <c r="H8" s="157">
        <v>186669.25756</v>
      </c>
      <c r="I8" s="157">
        <v>229385.10198000001</v>
      </c>
      <c r="J8" s="157">
        <v>210360.86827000001</v>
      </c>
      <c r="K8" s="157"/>
      <c r="L8" s="157"/>
      <c r="M8" s="157"/>
      <c r="N8" s="157"/>
      <c r="O8" s="155">
        <v>1677582.50018</v>
      </c>
    </row>
    <row r="9" spans="1:15" ht="13.8" x14ac:dyDescent="0.25">
      <c r="A9" s="143">
        <v>2024</v>
      </c>
      <c r="B9" s="156" t="s">
        <v>130</v>
      </c>
      <c r="C9" s="157">
        <v>232060.59815000001</v>
      </c>
      <c r="D9" s="157">
        <v>234169.64285</v>
      </c>
      <c r="E9" s="157">
        <v>239526.91080000001</v>
      </c>
      <c r="F9" s="157">
        <v>199481.55533</v>
      </c>
      <c r="G9" s="157">
        <v>216838.20627</v>
      </c>
      <c r="H9" s="157">
        <v>164240.44820000001</v>
      </c>
      <c r="I9" s="157">
        <v>225352.26917000001</v>
      </c>
      <c r="J9" s="157">
        <v>219206.78563</v>
      </c>
      <c r="K9" s="157">
        <v>227039.65951</v>
      </c>
      <c r="L9" s="157">
        <v>277352.28464000003</v>
      </c>
      <c r="M9" s="157">
        <v>242507.56886999999</v>
      </c>
      <c r="N9" s="157">
        <v>247437.49892000001</v>
      </c>
      <c r="O9" s="155">
        <v>2725213.4283400001</v>
      </c>
    </row>
    <row r="10" spans="1:15" s="152" customFormat="1" ht="13.8" x14ac:dyDescent="0.25">
      <c r="A10" s="148">
        <v>2025</v>
      </c>
      <c r="B10" s="156" t="s">
        <v>131</v>
      </c>
      <c r="C10" s="157">
        <v>163630.13253</v>
      </c>
      <c r="D10" s="157">
        <v>145190.07433999999</v>
      </c>
      <c r="E10" s="157">
        <v>161280.90964999999</v>
      </c>
      <c r="F10" s="157">
        <v>133382.53117999999</v>
      </c>
      <c r="G10" s="157">
        <v>141417.13417</v>
      </c>
      <c r="H10" s="157">
        <v>105399.17013</v>
      </c>
      <c r="I10" s="157">
        <v>136280.17811000001</v>
      </c>
      <c r="J10" s="157">
        <v>112217.82356999999</v>
      </c>
      <c r="K10" s="157"/>
      <c r="L10" s="157"/>
      <c r="M10" s="157"/>
      <c r="N10" s="157"/>
      <c r="O10" s="155">
        <v>1098797.95368</v>
      </c>
    </row>
    <row r="11" spans="1:15" ht="13.8" x14ac:dyDescent="0.25">
      <c r="A11" s="143">
        <v>2024</v>
      </c>
      <c r="B11" s="156" t="s">
        <v>131</v>
      </c>
      <c r="C11" s="157">
        <v>160117.73514</v>
      </c>
      <c r="D11" s="157">
        <v>170080.51697</v>
      </c>
      <c r="E11" s="157">
        <v>157703.31912</v>
      </c>
      <c r="F11" s="157">
        <v>114223.16907</v>
      </c>
      <c r="G11" s="157">
        <v>135497.72070000001</v>
      </c>
      <c r="H11" s="157">
        <v>88287.88708</v>
      </c>
      <c r="I11" s="157">
        <v>103541.50005</v>
      </c>
      <c r="J11" s="157">
        <v>118687.20621</v>
      </c>
      <c r="K11" s="157">
        <v>196159.86228</v>
      </c>
      <c r="L11" s="157">
        <v>234500.96230000001</v>
      </c>
      <c r="M11" s="157">
        <v>192068.43637000001</v>
      </c>
      <c r="N11" s="157">
        <v>177946.27652000001</v>
      </c>
      <c r="O11" s="155">
        <v>1848814.5918099999</v>
      </c>
    </row>
    <row r="12" spans="1:15" s="152" customFormat="1" ht="13.8" x14ac:dyDescent="0.25">
      <c r="A12" s="148">
        <v>2025</v>
      </c>
      <c r="B12" s="156" t="s">
        <v>132</v>
      </c>
      <c r="C12" s="157">
        <v>207287.00987000001</v>
      </c>
      <c r="D12" s="157">
        <v>216410.47837</v>
      </c>
      <c r="E12" s="157">
        <v>217213.02134000001</v>
      </c>
      <c r="F12" s="157">
        <v>209250.00443</v>
      </c>
      <c r="G12" s="157">
        <v>186874.46775000001</v>
      </c>
      <c r="H12" s="157">
        <v>140619.17400999999</v>
      </c>
      <c r="I12" s="157">
        <v>165510.37458999999</v>
      </c>
      <c r="J12" s="157">
        <v>124785.57629</v>
      </c>
      <c r="K12" s="157"/>
      <c r="L12" s="157"/>
      <c r="M12" s="157"/>
      <c r="N12" s="157"/>
      <c r="O12" s="155">
        <v>1467950.10665</v>
      </c>
    </row>
    <row r="13" spans="1:15" ht="13.8" x14ac:dyDescent="0.25">
      <c r="A13" s="143">
        <v>2024</v>
      </c>
      <c r="B13" s="156" t="s">
        <v>132</v>
      </c>
      <c r="C13" s="157">
        <v>206128.32986999999</v>
      </c>
      <c r="D13" s="157">
        <v>196631.18028</v>
      </c>
      <c r="E13" s="157">
        <v>200759.99325</v>
      </c>
      <c r="F13" s="157">
        <v>176404.54832999999</v>
      </c>
      <c r="G13" s="157">
        <v>234691.50318999999</v>
      </c>
      <c r="H13" s="157">
        <v>151405.27651</v>
      </c>
      <c r="I13" s="157">
        <v>214541.37030000001</v>
      </c>
      <c r="J13" s="157">
        <v>161813.43124999999</v>
      </c>
      <c r="K13" s="157">
        <v>193873.25719999999</v>
      </c>
      <c r="L13" s="157">
        <v>320181.67483999999</v>
      </c>
      <c r="M13" s="157">
        <v>291183.42791999999</v>
      </c>
      <c r="N13" s="157">
        <v>285364.45367999998</v>
      </c>
      <c r="O13" s="155">
        <v>2632978.4466200001</v>
      </c>
    </row>
    <row r="14" spans="1:15" s="152" customFormat="1" ht="13.8" x14ac:dyDescent="0.25">
      <c r="A14" s="148">
        <v>2025</v>
      </c>
      <c r="B14" s="156" t="s">
        <v>133</v>
      </c>
      <c r="C14" s="157">
        <v>51262.624709999996</v>
      </c>
      <c r="D14" s="157">
        <v>41097.154790000001</v>
      </c>
      <c r="E14" s="157">
        <v>52771.3442</v>
      </c>
      <c r="F14" s="157">
        <v>36881.333749999998</v>
      </c>
      <c r="G14" s="157">
        <v>46389.611320000004</v>
      </c>
      <c r="H14" s="157">
        <v>38066.880599999997</v>
      </c>
      <c r="I14" s="157">
        <v>46828.082929999997</v>
      </c>
      <c r="J14" s="157">
        <v>32591.382269999998</v>
      </c>
      <c r="K14" s="157"/>
      <c r="L14" s="157"/>
      <c r="M14" s="157"/>
      <c r="N14" s="157"/>
      <c r="O14" s="155">
        <v>345888.41457000002</v>
      </c>
    </row>
    <row r="15" spans="1:15" ht="13.8" x14ac:dyDescent="0.25">
      <c r="A15" s="143">
        <v>2024</v>
      </c>
      <c r="B15" s="156" t="s">
        <v>133</v>
      </c>
      <c r="C15" s="157">
        <v>83436.900699999998</v>
      </c>
      <c r="D15" s="157">
        <v>82610.768530000001</v>
      </c>
      <c r="E15" s="157">
        <v>78426.065130000003</v>
      </c>
      <c r="F15" s="157">
        <v>49172.407709999999</v>
      </c>
      <c r="G15" s="157">
        <v>69796.724189999994</v>
      </c>
      <c r="H15" s="157">
        <v>70268.485010000004</v>
      </c>
      <c r="I15" s="157">
        <v>61429.349410000003</v>
      </c>
      <c r="J15" s="157">
        <v>55487.356070000002</v>
      </c>
      <c r="K15" s="157">
        <v>56089.077680000002</v>
      </c>
      <c r="L15" s="157">
        <v>60639.181680000002</v>
      </c>
      <c r="M15" s="157">
        <v>74694.796040000001</v>
      </c>
      <c r="N15" s="157">
        <v>71018.638120000003</v>
      </c>
      <c r="O15" s="155">
        <v>813069.75026999996</v>
      </c>
    </row>
    <row r="16" spans="1:15" ht="13.8" x14ac:dyDescent="0.25">
      <c r="A16" s="148">
        <v>2025</v>
      </c>
      <c r="B16" s="156" t="s">
        <v>134</v>
      </c>
      <c r="C16" s="157">
        <v>85913.865420000002</v>
      </c>
      <c r="D16" s="157">
        <v>66419.778269999995</v>
      </c>
      <c r="E16" s="157">
        <v>62660.676659999997</v>
      </c>
      <c r="F16" s="157">
        <v>77198.856039999999</v>
      </c>
      <c r="G16" s="157">
        <v>99877.326749999993</v>
      </c>
      <c r="H16" s="157">
        <v>99759.933780000007</v>
      </c>
      <c r="I16" s="157">
        <v>113529.30636</v>
      </c>
      <c r="J16" s="157">
        <v>95599.579100000003</v>
      </c>
      <c r="K16" s="157"/>
      <c r="L16" s="157"/>
      <c r="M16" s="157"/>
      <c r="N16" s="157"/>
      <c r="O16" s="155">
        <v>700959.32238000003</v>
      </c>
    </row>
    <row r="17" spans="1:15" ht="13.8" x14ac:dyDescent="0.25">
      <c r="A17" s="143">
        <v>2024</v>
      </c>
      <c r="B17" s="156" t="s">
        <v>134</v>
      </c>
      <c r="C17" s="157">
        <v>64406.00015</v>
      </c>
      <c r="D17" s="157">
        <v>76260.280750000005</v>
      </c>
      <c r="E17" s="157">
        <v>83673.392269999997</v>
      </c>
      <c r="F17" s="157">
        <v>67010.118220000004</v>
      </c>
      <c r="G17" s="157">
        <v>76952.423450000002</v>
      </c>
      <c r="H17" s="157">
        <v>80441.30154</v>
      </c>
      <c r="I17" s="157">
        <v>93527.62242</v>
      </c>
      <c r="J17" s="157">
        <v>98098.891300000003</v>
      </c>
      <c r="K17" s="157">
        <v>77068.329750000004</v>
      </c>
      <c r="L17" s="157">
        <v>91097.039120000001</v>
      </c>
      <c r="M17" s="157">
        <v>79503.759460000001</v>
      </c>
      <c r="N17" s="157">
        <v>90528.891539999997</v>
      </c>
      <c r="O17" s="155">
        <v>978568.04997000005</v>
      </c>
    </row>
    <row r="18" spans="1:15" ht="13.8" x14ac:dyDescent="0.25">
      <c r="A18" s="148">
        <v>2025</v>
      </c>
      <c r="B18" s="156" t="s">
        <v>135</v>
      </c>
      <c r="C18" s="157">
        <v>18347.959439999999</v>
      </c>
      <c r="D18" s="157">
        <v>19395.497370000001</v>
      </c>
      <c r="E18" s="157">
        <v>18493.122530000001</v>
      </c>
      <c r="F18" s="157">
        <v>14944.745709999999</v>
      </c>
      <c r="G18" s="157">
        <v>13651.14256</v>
      </c>
      <c r="H18" s="157">
        <v>8090.8728199999996</v>
      </c>
      <c r="I18" s="157">
        <v>9449.1544799999992</v>
      </c>
      <c r="J18" s="157">
        <v>9401.9723099999992</v>
      </c>
      <c r="K18" s="157"/>
      <c r="L18" s="157"/>
      <c r="M18" s="157"/>
      <c r="N18" s="157"/>
      <c r="O18" s="155">
        <v>111774.46722000001</v>
      </c>
    </row>
    <row r="19" spans="1:15" ht="13.8" x14ac:dyDescent="0.25">
      <c r="A19" s="143">
        <v>2024</v>
      </c>
      <c r="B19" s="156" t="s">
        <v>135</v>
      </c>
      <c r="C19" s="157">
        <v>13984.519</v>
      </c>
      <c r="D19" s="157">
        <v>17475.448970000001</v>
      </c>
      <c r="E19" s="157">
        <v>17466.657169999999</v>
      </c>
      <c r="F19" s="157">
        <v>14415.68665</v>
      </c>
      <c r="G19" s="157">
        <v>14678.64143</v>
      </c>
      <c r="H19" s="157">
        <v>7954.6204200000002</v>
      </c>
      <c r="I19" s="157">
        <v>6293.0091000000002</v>
      </c>
      <c r="J19" s="157">
        <v>5688.9342999999999</v>
      </c>
      <c r="K19" s="157">
        <v>7601.4904299999998</v>
      </c>
      <c r="L19" s="157">
        <v>10952.754269999999</v>
      </c>
      <c r="M19" s="157">
        <v>10347.75664</v>
      </c>
      <c r="N19" s="157">
        <v>13807.07789</v>
      </c>
      <c r="O19" s="155">
        <v>140666.59627000001</v>
      </c>
    </row>
    <row r="20" spans="1:15" ht="13.8" x14ac:dyDescent="0.25">
      <c r="A20" s="148">
        <v>2025</v>
      </c>
      <c r="B20" s="156" t="s">
        <v>136</v>
      </c>
      <c r="C20" s="158">
        <v>284326.54002000001</v>
      </c>
      <c r="D20" s="158">
        <v>275420.88746</v>
      </c>
      <c r="E20" s="158">
        <v>304836.20633000002</v>
      </c>
      <c r="F20" s="158">
        <v>287936.70665000001</v>
      </c>
      <c r="G20" s="158">
        <v>335145.35739999998</v>
      </c>
      <c r="H20" s="157">
        <v>313835.33280999999</v>
      </c>
      <c r="I20" s="157">
        <v>370877.04781000002</v>
      </c>
      <c r="J20" s="157">
        <v>338681.24838</v>
      </c>
      <c r="K20" s="157"/>
      <c r="L20" s="157"/>
      <c r="M20" s="157"/>
      <c r="N20" s="157"/>
      <c r="O20" s="155">
        <v>2511059.3268599999</v>
      </c>
    </row>
    <row r="21" spans="1:15" ht="13.8" x14ac:dyDescent="0.25">
      <c r="A21" s="143">
        <v>2024</v>
      </c>
      <c r="B21" s="156" t="s">
        <v>136</v>
      </c>
      <c r="C21" s="157">
        <v>355960.40323</v>
      </c>
      <c r="D21" s="157">
        <v>311356.38655</v>
      </c>
      <c r="E21" s="157">
        <v>301716.02964999998</v>
      </c>
      <c r="F21" s="157">
        <v>302178.77643000003</v>
      </c>
      <c r="G21" s="157">
        <v>317479.84360000002</v>
      </c>
      <c r="H21" s="157">
        <v>257665.70292000001</v>
      </c>
      <c r="I21" s="157">
        <v>286268.30627</v>
      </c>
      <c r="J21" s="157">
        <v>337285.63448000001</v>
      </c>
      <c r="K21" s="157">
        <v>330368.84255</v>
      </c>
      <c r="L21" s="157">
        <v>366778.44579000003</v>
      </c>
      <c r="M21" s="157">
        <v>346917.12206000002</v>
      </c>
      <c r="N21" s="157">
        <v>348906.67934999999</v>
      </c>
      <c r="O21" s="155">
        <v>3862882.17288</v>
      </c>
    </row>
    <row r="22" spans="1:15" ht="13.8" x14ac:dyDescent="0.25">
      <c r="A22" s="148">
        <v>2025</v>
      </c>
      <c r="B22" s="156" t="s">
        <v>137</v>
      </c>
      <c r="C22" s="158">
        <v>608468.65015</v>
      </c>
      <c r="D22" s="158">
        <v>605594.00705000001</v>
      </c>
      <c r="E22" s="158">
        <v>671832.44952999998</v>
      </c>
      <c r="F22" s="158">
        <v>621010.57374000002</v>
      </c>
      <c r="G22" s="158">
        <v>722241.82975999999</v>
      </c>
      <c r="H22" s="157">
        <v>587762.36505999998</v>
      </c>
      <c r="I22" s="157">
        <v>690334.33608000004</v>
      </c>
      <c r="J22" s="157">
        <v>656808.14237000002</v>
      </c>
      <c r="K22" s="157"/>
      <c r="L22" s="157"/>
      <c r="M22" s="157"/>
      <c r="N22" s="157"/>
      <c r="O22" s="155">
        <v>5164052.3537400002</v>
      </c>
    </row>
    <row r="23" spans="1:15" ht="13.8" x14ac:dyDescent="0.25">
      <c r="A23" s="143">
        <v>2024</v>
      </c>
      <c r="B23" s="156" t="s">
        <v>137</v>
      </c>
      <c r="C23" s="157">
        <v>601526.92821000004</v>
      </c>
      <c r="D23" s="158">
        <v>652177.15725000005</v>
      </c>
      <c r="E23" s="157">
        <v>675014.46615999995</v>
      </c>
      <c r="F23" s="157">
        <v>582861.07472000003</v>
      </c>
      <c r="G23" s="157">
        <v>736581.36320999998</v>
      </c>
      <c r="H23" s="157">
        <v>544606.70472000004</v>
      </c>
      <c r="I23" s="157">
        <v>706267.76963</v>
      </c>
      <c r="J23" s="157">
        <v>664863.41949999996</v>
      </c>
      <c r="K23" s="157">
        <v>660432.44600999996</v>
      </c>
      <c r="L23" s="157">
        <v>689061.15968000004</v>
      </c>
      <c r="M23" s="157">
        <v>669824.50552000001</v>
      </c>
      <c r="N23" s="157">
        <v>708362.70282000001</v>
      </c>
      <c r="O23" s="155">
        <v>7891579.6974299997</v>
      </c>
    </row>
    <row r="24" spans="1:15" ht="13.8" x14ac:dyDescent="0.25">
      <c r="A24" s="148">
        <v>2025</v>
      </c>
      <c r="B24" s="153" t="s">
        <v>14</v>
      </c>
      <c r="C24" s="154">
        <f>C26+C28+C30+C32+C34+C36+C38+C40+C42+C44+C46+C48+C50+C52+C54</f>
        <v>14945888.415360004</v>
      </c>
      <c r="D24" s="154">
        <f>D26+D28+D30+D32+D34+D36+D38+D40+D42+D44+D46+D48+D50+D52+D54</f>
        <v>14671475.3528</v>
      </c>
      <c r="E24" s="154">
        <f>E26+E28+E30+E32+E34+E36+E38+E40+E42+E44+E46+E48+E50+E52+E54</f>
        <v>16483962.27341</v>
      </c>
      <c r="F24" s="154">
        <f>F26+F28+F30+F32+F34+F36+F38+F40+F42+F44+F46+F48+F50+F52+F54</f>
        <v>14833421.753970001</v>
      </c>
      <c r="G24" s="154">
        <f>G26+G28+G30+G32+G34+G36+G38+G40+G42+G44+G46+G48+G50+G52+G54</f>
        <v>17888024.367869999</v>
      </c>
      <c r="H24" s="154">
        <f>H26+H28+H30+H32+H34+H36+H38+H40+H42+H44+H46+H48+H50+H52+H54</f>
        <v>14618010.767140001</v>
      </c>
      <c r="I24" s="154">
        <f>I26+I28+I30+I32+I34+I36+I38+I40+I42+I44+I46+I48+I50+I52+I54</f>
        <v>18155333.339189999</v>
      </c>
      <c r="J24" s="154">
        <f>J26+J28+J30+J32+J34+J36+J38+J40+J42+J44+J46+J48+J50+J52+J54</f>
        <v>15382155.56459</v>
      </c>
      <c r="K24" s="154"/>
      <c r="L24" s="154"/>
      <c r="M24" s="154"/>
      <c r="N24" s="154"/>
      <c r="O24" s="155">
        <f>O26+O28+O30+O32+O34+O36+O38+O40+O42+O44+O46+O48+O50+O52+O54</f>
        <v>126978271.83432999</v>
      </c>
    </row>
    <row r="25" spans="1:15" ht="13.8" x14ac:dyDescent="0.25">
      <c r="A25" s="143">
        <v>2024</v>
      </c>
      <c r="B25" s="153" t="s">
        <v>14</v>
      </c>
      <c r="C25" s="154">
        <f>C27+C29+C31+C33+C35+C37+C39+C41+C43+C45+C47+C49+C51+C53+C55</f>
        <v>13627104.422830001</v>
      </c>
      <c r="D25" s="154">
        <f>D27+D29+D31+D33+D35+D37+D39+D41+D43+D45+D47+D49+D51+D53+D55</f>
        <v>14881726.834469998</v>
      </c>
      <c r="E25" s="154">
        <f>E27+E29+E31+E33+E35+E37+E39+E41+E43+E45+E47+E49+E51+E53+E55</f>
        <v>16222182.26262</v>
      </c>
      <c r="F25" s="154">
        <f>F27+F29+F31+F33+F35+F37+F39+F41+F43+F45+F47+F49+F51+F53+F55</f>
        <v>13217606.834619999</v>
      </c>
      <c r="G25" s="154">
        <f>G27+G29+G31+G33+G35+G37+G39+G41+G43+G45+G47+G49+G51+G53+G55</f>
        <v>17151396.172590002</v>
      </c>
      <c r="H25" s="154">
        <f>H27+H29+H31+H33+H35+H37+H39+H41+H43+H45+H47+H49+H51+H53+H55</f>
        <v>13243971.772390001</v>
      </c>
      <c r="I25" s="154">
        <f>I27+I29+I31+I33+I35+I37+I39+I41+I43+I45+I47+I49+I51+I53+I55</f>
        <v>15904236.628240004</v>
      </c>
      <c r="J25" s="154">
        <f>J27+J29+J31+J33+J35+J37+J39+J41+J43+J45+J47+J49+J51+J53+J55</f>
        <v>15476083.223270001</v>
      </c>
      <c r="K25" s="154">
        <f>K27+K29+K31+K33+K35+K37+K39+K41+K43+K45+K47+K49+K51+K53+K55</f>
        <v>15722973.365650002</v>
      </c>
      <c r="L25" s="154">
        <f>L27+L29+L31+L33+L35+L37+L39+L41+L43+L45+L47+L49+L51+L53+L55</f>
        <v>16496343.281649999</v>
      </c>
      <c r="M25" s="154">
        <f>M27+M29+M31+M33+M35+M37+M39+M41+M43+M45+M47+M49+M51+M53+M55</f>
        <v>15588298.824090002</v>
      </c>
      <c r="N25" s="154">
        <f>N27+N29+N31+N33+N35+N37+N39+N41+N43+N45+N47+N49+N51+N53+N55</f>
        <v>16181807.63548</v>
      </c>
      <c r="O25" s="155">
        <f>O27+O29+O31+O33+O35+O37+O39+O41+O43+O45+O47+O49+O51+O53+O55</f>
        <v>183713731.2579</v>
      </c>
    </row>
    <row r="26" spans="1:15" ht="13.8" x14ac:dyDescent="0.25">
      <c r="A26" s="148">
        <v>2025</v>
      </c>
      <c r="B26" s="156" t="s">
        <v>138</v>
      </c>
      <c r="C26" s="157">
        <v>825390.47065000003</v>
      </c>
      <c r="D26" s="157">
        <v>756166.68359999999</v>
      </c>
      <c r="E26" s="157">
        <v>838281.59340000001</v>
      </c>
      <c r="F26" s="157">
        <v>770388.69539000001</v>
      </c>
      <c r="G26" s="157">
        <v>852577.35817999998</v>
      </c>
      <c r="H26" s="157">
        <v>692300.07524000003</v>
      </c>
      <c r="I26" s="157">
        <v>776895.40833999997</v>
      </c>
      <c r="J26" s="157">
        <v>751386.43593000004</v>
      </c>
      <c r="K26" s="157"/>
      <c r="L26" s="157"/>
      <c r="M26" s="157"/>
      <c r="N26" s="157"/>
      <c r="O26" s="155">
        <v>6263386.7207300002</v>
      </c>
    </row>
    <row r="27" spans="1:15" ht="13.8" x14ac:dyDescent="0.25">
      <c r="A27" s="143">
        <v>2024</v>
      </c>
      <c r="B27" s="156" t="s">
        <v>138</v>
      </c>
      <c r="C27" s="157">
        <v>784249.66018000001</v>
      </c>
      <c r="D27" s="157">
        <v>809996.29724999995</v>
      </c>
      <c r="E27" s="157">
        <v>816045.65555999998</v>
      </c>
      <c r="F27" s="157">
        <v>698156.07244999998</v>
      </c>
      <c r="G27" s="157">
        <v>862950.67617999995</v>
      </c>
      <c r="H27" s="157">
        <v>644767.45862000005</v>
      </c>
      <c r="I27" s="157">
        <v>797411.32250999997</v>
      </c>
      <c r="J27" s="157">
        <v>798051.74418000004</v>
      </c>
      <c r="K27" s="157">
        <v>805211.14182000002</v>
      </c>
      <c r="L27" s="157">
        <v>839924.64569999999</v>
      </c>
      <c r="M27" s="157">
        <v>853333.70252000005</v>
      </c>
      <c r="N27" s="157">
        <v>780843.21568000002</v>
      </c>
      <c r="O27" s="155">
        <v>9490941.59265</v>
      </c>
    </row>
    <row r="28" spans="1:15" ht="13.8" x14ac:dyDescent="0.25">
      <c r="A28" s="148">
        <v>2025</v>
      </c>
      <c r="B28" s="156" t="s">
        <v>139</v>
      </c>
      <c r="C28" s="157">
        <v>126180.88076</v>
      </c>
      <c r="D28" s="157">
        <v>132255.94498999999</v>
      </c>
      <c r="E28" s="157">
        <v>140707.65252999999</v>
      </c>
      <c r="F28" s="157">
        <v>102718.78922000001</v>
      </c>
      <c r="G28" s="157">
        <v>124106.91009999999</v>
      </c>
      <c r="H28" s="157">
        <v>90519.843200000003</v>
      </c>
      <c r="I28" s="157">
        <v>132736.8112</v>
      </c>
      <c r="J28" s="157">
        <v>137419.55624000001</v>
      </c>
      <c r="K28" s="157"/>
      <c r="L28" s="157"/>
      <c r="M28" s="157"/>
      <c r="N28" s="157"/>
      <c r="O28" s="155">
        <v>986646.38824</v>
      </c>
    </row>
    <row r="29" spans="1:15" ht="13.8" x14ac:dyDescent="0.25">
      <c r="A29" s="143">
        <v>2024</v>
      </c>
      <c r="B29" s="156" t="s">
        <v>139</v>
      </c>
      <c r="C29" s="157">
        <v>120173.02723000001</v>
      </c>
      <c r="D29" s="157">
        <v>142892.26903</v>
      </c>
      <c r="E29" s="157">
        <v>145746.46048000001</v>
      </c>
      <c r="F29" s="157">
        <v>105392.92955</v>
      </c>
      <c r="G29" s="157">
        <v>135760.14150999999</v>
      </c>
      <c r="H29" s="157">
        <v>98663.976160000006</v>
      </c>
      <c r="I29" s="157">
        <v>138549.79115</v>
      </c>
      <c r="J29" s="157">
        <v>147827.05361</v>
      </c>
      <c r="K29" s="157">
        <v>131933.71492999999</v>
      </c>
      <c r="L29" s="157">
        <v>132600.64619999999</v>
      </c>
      <c r="M29" s="157">
        <v>116543.52714999999</v>
      </c>
      <c r="N29" s="157">
        <v>110010.47094</v>
      </c>
      <c r="O29" s="155">
        <v>1526094.0079399999</v>
      </c>
    </row>
    <row r="30" spans="1:15" s="152" customFormat="1" ht="13.8" x14ac:dyDescent="0.25">
      <c r="A30" s="148">
        <v>2025</v>
      </c>
      <c r="B30" s="156" t="s">
        <v>140</v>
      </c>
      <c r="C30" s="157">
        <v>229213.02712000001</v>
      </c>
      <c r="D30" s="157">
        <v>227658.70558000001</v>
      </c>
      <c r="E30" s="157">
        <v>234219.72373</v>
      </c>
      <c r="F30" s="157">
        <v>199135.60831000001</v>
      </c>
      <c r="G30" s="157">
        <v>233990.25802000001</v>
      </c>
      <c r="H30" s="157">
        <v>165580.75419000001</v>
      </c>
      <c r="I30" s="157">
        <v>231192.62974</v>
      </c>
      <c r="J30" s="157">
        <v>232196.53618</v>
      </c>
      <c r="K30" s="157"/>
      <c r="L30" s="157"/>
      <c r="M30" s="157"/>
      <c r="N30" s="157"/>
      <c r="O30" s="155">
        <v>1753187.24287</v>
      </c>
    </row>
    <row r="31" spans="1:15" ht="13.8" x14ac:dyDescent="0.25">
      <c r="A31" s="143">
        <v>2024</v>
      </c>
      <c r="B31" s="156" t="s">
        <v>140</v>
      </c>
      <c r="C31" s="157">
        <v>238938.0986</v>
      </c>
      <c r="D31" s="157">
        <v>260240.04456000001</v>
      </c>
      <c r="E31" s="157">
        <v>246980.57407</v>
      </c>
      <c r="F31" s="157">
        <v>190090.99137999999</v>
      </c>
      <c r="G31" s="157">
        <v>260317.93539</v>
      </c>
      <c r="H31" s="157">
        <v>177515.19346000001</v>
      </c>
      <c r="I31" s="157">
        <v>230127.98525</v>
      </c>
      <c r="J31" s="157">
        <v>231281.49836</v>
      </c>
      <c r="K31" s="157">
        <v>250243.95947999999</v>
      </c>
      <c r="L31" s="157">
        <v>274182.40727999998</v>
      </c>
      <c r="M31" s="157">
        <v>259893.22266999999</v>
      </c>
      <c r="N31" s="157">
        <v>247137.72871</v>
      </c>
      <c r="O31" s="155">
        <v>2866949.6392100002</v>
      </c>
    </row>
    <row r="32" spans="1:15" ht="13.8" x14ac:dyDescent="0.25">
      <c r="A32" s="148">
        <v>2025</v>
      </c>
      <c r="B32" s="156" t="s">
        <v>141</v>
      </c>
      <c r="C32" s="158">
        <v>2551421.3391999998</v>
      </c>
      <c r="D32" s="158">
        <v>2487304.2235599998</v>
      </c>
      <c r="E32" s="158">
        <v>2725108.7319299998</v>
      </c>
      <c r="F32" s="158">
        <v>2612424.9708500002</v>
      </c>
      <c r="G32" s="158">
        <v>2787992.0456900001</v>
      </c>
      <c r="H32" s="158">
        <v>2613842.4301499999</v>
      </c>
      <c r="I32" s="158">
        <v>3430779.11375</v>
      </c>
      <c r="J32" s="158">
        <v>2622691.0740200002</v>
      </c>
      <c r="K32" s="158"/>
      <c r="L32" s="158"/>
      <c r="M32" s="158"/>
      <c r="N32" s="158"/>
      <c r="O32" s="155">
        <v>21831563.92915</v>
      </c>
    </row>
    <row r="33" spans="1:15" ht="13.8" x14ac:dyDescent="0.25">
      <c r="A33" s="143">
        <v>2024</v>
      </c>
      <c r="B33" s="156" t="s">
        <v>141</v>
      </c>
      <c r="C33" s="157">
        <v>2368035.8759400002</v>
      </c>
      <c r="D33" s="157">
        <v>2618367.2222799999</v>
      </c>
      <c r="E33" s="157">
        <v>3078037.79464</v>
      </c>
      <c r="F33" s="158">
        <v>2491629.5655</v>
      </c>
      <c r="G33" s="158">
        <v>3020389.8318599998</v>
      </c>
      <c r="H33" s="158">
        <v>2216982.9487600001</v>
      </c>
      <c r="I33" s="158">
        <v>2583341.82938</v>
      </c>
      <c r="J33" s="158">
        <v>2555442.9644499999</v>
      </c>
      <c r="K33" s="158">
        <v>2181944.75978</v>
      </c>
      <c r="L33" s="158">
        <v>2450316.7157899998</v>
      </c>
      <c r="M33" s="158">
        <v>2518394.6697300002</v>
      </c>
      <c r="N33" s="158">
        <v>2656943.0235199998</v>
      </c>
      <c r="O33" s="155">
        <v>30739827.20163</v>
      </c>
    </row>
    <row r="34" spans="1:15" ht="13.8" x14ac:dyDescent="0.25">
      <c r="A34" s="148">
        <v>2025</v>
      </c>
      <c r="B34" s="156" t="s">
        <v>142</v>
      </c>
      <c r="C34" s="157">
        <v>1409433.9091700001</v>
      </c>
      <c r="D34" s="157">
        <v>1355120.5800999999</v>
      </c>
      <c r="E34" s="157">
        <v>1414271.0933999999</v>
      </c>
      <c r="F34" s="157">
        <v>1226206.4144900001</v>
      </c>
      <c r="G34" s="157">
        <v>1515432.72881</v>
      </c>
      <c r="H34" s="157">
        <v>1197514.6275299999</v>
      </c>
      <c r="I34" s="157">
        <v>1583931.57571</v>
      </c>
      <c r="J34" s="157">
        <v>1525707.6310399999</v>
      </c>
      <c r="K34" s="157"/>
      <c r="L34" s="157"/>
      <c r="M34" s="157"/>
      <c r="N34" s="157"/>
      <c r="O34" s="155">
        <v>11227618.560249999</v>
      </c>
    </row>
    <row r="35" spans="1:15" ht="13.8" x14ac:dyDescent="0.25">
      <c r="A35" s="143">
        <v>2024</v>
      </c>
      <c r="B35" s="156" t="s">
        <v>142</v>
      </c>
      <c r="C35" s="157">
        <v>1418020.9781899999</v>
      </c>
      <c r="D35" s="157">
        <v>1497994.3489699999</v>
      </c>
      <c r="E35" s="157">
        <v>1611756.4151399999</v>
      </c>
      <c r="F35" s="157">
        <v>1225747.8668899999</v>
      </c>
      <c r="G35" s="157">
        <v>1640632.5457299999</v>
      </c>
      <c r="H35" s="157">
        <v>1294195.6225999999</v>
      </c>
      <c r="I35" s="157">
        <v>1657565.24235</v>
      </c>
      <c r="J35" s="157">
        <v>1667733.55798</v>
      </c>
      <c r="K35" s="157">
        <v>1580752.8315300001</v>
      </c>
      <c r="L35" s="157">
        <v>1571875.17502</v>
      </c>
      <c r="M35" s="157">
        <v>1485330.8787400001</v>
      </c>
      <c r="N35" s="157">
        <v>1260083.9011599999</v>
      </c>
      <c r="O35" s="155">
        <v>17911689.364300001</v>
      </c>
    </row>
    <row r="36" spans="1:15" ht="13.8" x14ac:dyDescent="0.25">
      <c r="A36" s="148">
        <v>2025</v>
      </c>
      <c r="B36" s="156" t="s">
        <v>143</v>
      </c>
      <c r="C36" s="157">
        <v>2996573.07235</v>
      </c>
      <c r="D36" s="157">
        <v>2976704.6221599998</v>
      </c>
      <c r="E36" s="157">
        <v>3514370.0859400001</v>
      </c>
      <c r="F36" s="157">
        <v>3142152.7844099998</v>
      </c>
      <c r="G36" s="157">
        <v>3942740.7231000001</v>
      </c>
      <c r="H36" s="157">
        <v>3405539.8260499998</v>
      </c>
      <c r="I36" s="157">
        <v>3836090.4016499999</v>
      </c>
      <c r="J36" s="157">
        <v>2732652.42692</v>
      </c>
      <c r="K36" s="157"/>
      <c r="L36" s="157"/>
      <c r="M36" s="157"/>
      <c r="N36" s="157"/>
      <c r="O36" s="155">
        <v>26546823.94258</v>
      </c>
    </row>
    <row r="37" spans="1:15" ht="13.8" x14ac:dyDescent="0.25">
      <c r="A37" s="143">
        <v>2024</v>
      </c>
      <c r="B37" s="156" t="s">
        <v>143</v>
      </c>
      <c r="C37" s="157">
        <v>2776678.2288700002</v>
      </c>
      <c r="D37" s="157">
        <v>3127369.5536699998</v>
      </c>
      <c r="E37" s="157">
        <v>3221020.5920699998</v>
      </c>
      <c r="F37" s="157">
        <v>2739689.4615000002</v>
      </c>
      <c r="G37" s="157">
        <v>3211065.4572600001</v>
      </c>
      <c r="H37" s="157">
        <v>2613745.67509</v>
      </c>
      <c r="I37" s="157">
        <v>3119637.3390500001</v>
      </c>
      <c r="J37" s="157">
        <v>2697145.7658500001</v>
      </c>
      <c r="K37" s="157">
        <v>3399945.0989700002</v>
      </c>
      <c r="L37" s="157">
        <v>3570360.8952899999</v>
      </c>
      <c r="M37" s="157">
        <v>3237177.5545700002</v>
      </c>
      <c r="N37" s="157">
        <v>3483723.1049899999</v>
      </c>
      <c r="O37" s="155">
        <v>37197558.727179997</v>
      </c>
    </row>
    <row r="38" spans="1:15" ht="13.8" x14ac:dyDescent="0.25">
      <c r="A38" s="148">
        <v>2025</v>
      </c>
      <c r="B38" s="156" t="s">
        <v>144</v>
      </c>
      <c r="C38" s="157">
        <v>82415.475059999997</v>
      </c>
      <c r="D38" s="157">
        <v>158784.48155999999</v>
      </c>
      <c r="E38" s="157">
        <v>86356.291979999995</v>
      </c>
      <c r="F38" s="157">
        <v>129783.30017</v>
      </c>
      <c r="G38" s="157">
        <v>367051.56397000002</v>
      </c>
      <c r="H38" s="157">
        <v>84067.867240000007</v>
      </c>
      <c r="I38" s="157">
        <v>262653.41882999998</v>
      </c>
      <c r="J38" s="157">
        <v>81744.173809999993</v>
      </c>
      <c r="K38" s="157"/>
      <c r="L38" s="157"/>
      <c r="M38" s="157"/>
      <c r="N38" s="157"/>
      <c r="O38" s="155">
        <v>1252856.57262</v>
      </c>
    </row>
    <row r="39" spans="1:15" ht="13.8" x14ac:dyDescent="0.25">
      <c r="A39" s="143">
        <v>2024</v>
      </c>
      <c r="B39" s="156" t="s">
        <v>144</v>
      </c>
      <c r="C39" s="157">
        <v>167284.17989999999</v>
      </c>
      <c r="D39" s="157">
        <v>141237.81938999999</v>
      </c>
      <c r="E39" s="157">
        <v>142964.37304999999</v>
      </c>
      <c r="F39" s="157">
        <v>80867.331659999996</v>
      </c>
      <c r="G39" s="157">
        <v>168148.12448999999</v>
      </c>
      <c r="H39" s="157">
        <v>220068.33278999999</v>
      </c>
      <c r="I39" s="157">
        <v>118286.72552000001</v>
      </c>
      <c r="J39" s="157">
        <v>91670.812439999994</v>
      </c>
      <c r="K39" s="157">
        <v>234435.90804000001</v>
      </c>
      <c r="L39" s="157">
        <v>172867.80115000001</v>
      </c>
      <c r="M39" s="157">
        <v>152747.57754</v>
      </c>
      <c r="N39" s="157">
        <v>221165.67335</v>
      </c>
      <c r="O39" s="155">
        <v>1911744.6593200001</v>
      </c>
    </row>
    <row r="40" spans="1:15" ht="13.8" x14ac:dyDescent="0.25">
      <c r="A40" s="148">
        <v>2025</v>
      </c>
      <c r="B40" s="156" t="s">
        <v>145</v>
      </c>
      <c r="C40" s="157">
        <v>1223825.19832</v>
      </c>
      <c r="D40" s="157">
        <v>1293016.2814799999</v>
      </c>
      <c r="E40" s="157">
        <v>1477750.4392899999</v>
      </c>
      <c r="F40" s="157">
        <v>1379376.96325</v>
      </c>
      <c r="G40" s="157">
        <v>1673468.8561499999</v>
      </c>
      <c r="H40" s="157">
        <v>1275331.8993599999</v>
      </c>
      <c r="I40" s="157">
        <v>1565104.13188</v>
      </c>
      <c r="J40" s="157">
        <v>1492102.33904</v>
      </c>
      <c r="K40" s="157"/>
      <c r="L40" s="157"/>
      <c r="M40" s="157"/>
      <c r="N40" s="157"/>
      <c r="O40" s="155">
        <v>11379976.10877</v>
      </c>
    </row>
    <row r="41" spans="1:15" ht="13.8" x14ac:dyDescent="0.25">
      <c r="A41" s="143">
        <v>2024</v>
      </c>
      <c r="B41" s="156" t="s">
        <v>145</v>
      </c>
      <c r="C41" s="157">
        <v>1207598.6345800001</v>
      </c>
      <c r="D41" s="157">
        <v>1286242.07118</v>
      </c>
      <c r="E41" s="157">
        <v>1459950.9856400001</v>
      </c>
      <c r="F41" s="157">
        <v>1195150.9004200001</v>
      </c>
      <c r="G41" s="157">
        <v>1494941.5416600001</v>
      </c>
      <c r="H41" s="157">
        <v>1188416.8364899999</v>
      </c>
      <c r="I41" s="157">
        <v>1407419.6598100001</v>
      </c>
      <c r="J41" s="157">
        <v>1476067.5599199999</v>
      </c>
      <c r="K41" s="157">
        <v>1477184.16346</v>
      </c>
      <c r="L41" s="157">
        <v>1549865.1619599999</v>
      </c>
      <c r="M41" s="157">
        <v>1447985.4338199999</v>
      </c>
      <c r="N41" s="157">
        <v>1476931.5302500001</v>
      </c>
      <c r="O41" s="155">
        <v>16667754.479189999</v>
      </c>
    </row>
    <row r="42" spans="1:15" ht="13.8" x14ac:dyDescent="0.25">
      <c r="A42" s="148">
        <v>2025</v>
      </c>
      <c r="B42" s="156" t="s">
        <v>146</v>
      </c>
      <c r="C42" s="157">
        <v>790492.70692000003</v>
      </c>
      <c r="D42" s="157">
        <v>807943.61383000005</v>
      </c>
      <c r="E42" s="157">
        <v>915356.01190000004</v>
      </c>
      <c r="F42" s="157">
        <v>853553.50043000001</v>
      </c>
      <c r="G42" s="157">
        <v>1005619.64345</v>
      </c>
      <c r="H42" s="157">
        <v>798677.37817000004</v>
      </c>
      <c r="I42" s="157">
        <v>986373.32952999999</v>
      </c>
      <c r="J42" s="157">
        <v>964275.31706000003</v>
      </c>
      <c r="K42" s="157"/>
      <c r="L42" s="157"/>
      <c r="M42" s="157"/>
      <c r="N42" s="157"/>
      <c r="O42" s="155">
        <v>7122291.50129</v>
      </c>
    </row>
    <row r="43" spans="1:15" ht="13.8" x14ac:dyDescent="0.25">
      <c r="A43" s="143">
        <v>2024</v>
      </c>
      <c r="B43" s="156" t="s">
        <v>146</v>
      </c>
      <c r="C43" s="157">
        <v>823083.55226000003</v>
      </c>
      <c r="D43" s="157">
        <v>910240.64787999995</v>
      </c>
      <c r="E43" s="157">
        <v>1026273.38596</v>
      </c>
      <c r="F43" s="157">
        <v>844587.35126000002</v>
      </c>
      <c r="G43" s="157">
        <v>1065056.0932499999</v>
      </c>
      <c r="H43" s="157">
        <v>763668.17867000005</v>
      </c>
      <c r="I43" s="157">
        <v>945820.52268000005</v>
      </c>
      <c r="J43" s="157">
        <v>974843.93466000003</v>
      </c>
      <c r="K43" s="157">
        <v>925527.05882999999</v>
      </c>
      <c r="L43" s="157">
        <v>995011.63381999999</v>
      </c>
      <c r="M43" s="157">
        <v>944165.74436999997</v>
      </c>
      <c r="N43" s="157">
        <v>963739.06626999995</v>
      </c>
      <c r="O43" s="155">
        <v>11182017.169910001</v>
      </c>
    </row>
    <row r="44" spans="1:15" ht="13.8" x14ac:dyDescent="0.25">
      <c r="A44" s="148">
        <v>2025</v>
      </c>
      <c r="B44" s="156" t="s">
        <v>147</v>
      </c>
      <c r="C44" s="157">
        <v>1010201.51665</v>
      </c>
      <c r="D44" s="157">
        <v>1020062.53379</v>
      </c>
      <c r="E44" s="157">
        <v>1134580.8589600001</v>
      </c>
      <c r="F44" s="157">
        <v>1080158.9157100001</v>
      </c>
      <c r="G44" s="157">
        <v>1234878.3780799999</v>
      </c>
      <c r="H44" s="157">
        <v>968350.94047000003</v>
      </c>
      <c r="I44" s="157">
        <v>1187841.13521</v>
      </c>
      <c r="J44" s="157">
        <v>1099675.8446800001</v>
      </c>
      <c r="K44" s="157"/>
      <c r="L44" s="157"/>
      <c r="M44" s="157"/>
      <c r="N44" s="157"/>
      <c r="O44" s="155">
        <v>8735750.1235499997</v>
      </c>
    </row>
    <row r="45" spans="1:15" ht="13.8" x14ac:dyDescent="0.25">
      <c r="A45" s="143">
        <v>2024</v>
      </c>
      <c r="B45" s="156" t="s">
        <v>147</v>
      </c>
      <c r="C45" s="157">
        <v>938380.25089000002</v>
      </c>
      <c r="D45" s="157">
        <v>982551.14778999996</v>
      </c>
      <c r="E45" s="157">
        <v>1078724.8992399999</v>
      </c>
      <c r="F45" s="157">
        <v>916509.21331999998</v>
      </c>
      <c r="G45" s="157">
        <v>1205382.50761</v>
      </c>
      <c r="H45" s="157">
        <v>935318.17628999997</v>
      </c>
      <c r="I45" s="157">
        <v>1101771.63261</v>
      </c>
      <c r="J45" s="157">
        <v>1077841.6254100001</v>
      </c>
      <c r="K45" s="157">
        <v>1042526.31495</v>
      </c>
      <c r="L45" s="157">
        <v>1118230.21793</v>
      </c>
      <c r="M45" s="157">
        <v>1058869.6766299999</v>
      </c>
      <c r="N45" s="157">
        <v>972088.68831999996</v>
      </c>
      <c r="O45" s="155">
        <v>12428194.350989999</v>
      </c>
    </row>
    <row r="46" spans="1:15" ht="13.8" x14ac:dyDescent="0.25">
      <c r="A46" s="148">
        <v>2025</v>
      </c>
      <c r="B46" s="156" t="s">
        <v>148</v>
      </c>
      <c r="C46" s="157">
        <v>1245933.07461</v>
      </c>
      <c r="D46" s="157">
        <v>1232263.0945299999</v>
      </c>
      <c r="E46" s="157">
        <v>1539488.1588000001</v>
      </c>
      <c r="F46" s="157">
        <v>1299207.67787</v>
      </c>
      <c r="G46" s="157">
        <v>1496969.4565900001</v>
      </c>
      <c r="H46" s="157">
        <v>1428229.5459100001</v>
      </c>
      <c r="I46" s="157">
        <v>1355816.9973599999</v>
      </c>
      <c r="J46" s="157">
        <v>1386470.60008</v>
      </c>
      <c r="K46" s="157"/>
      <c r="L46" s="157"/>
      <c r="M46" s="157"/>
      <c r="N46" s="157"/>
      <c r="O46" s="155">
        <v>10984378.60575</v>
      </c>
    </row>
    <row r="47" spans="1:15" ht="13.8" x14ac:dyDescent="0.25">
      <c r="A47" s="143">
        <v>2024</v>
      </c>
      <c r="B47" s="156" t="s">
        <v>148</v>
      </c>
      <c r="C47" s="157">
        <v>1113595.23884</v>
      </c>
      <c r="D47" s="157">
        <v>1375354.0140800001</v>
      </c>
      <c r="E47" s="157">
        <v>1467693.5105699999</v>
      </c>
      <c r="F47" s="157">
        <v>1192096.1973600001</v>
      </c>
      <c r="G47" s="157">
        <v>1452071.49911</v>
      </c>
      <c r="H47" s="157">
        <v>1312279.8940999999</v>
      </c>
      <c r="I47" s="157">
        <v>1415847.8846100001</v>
      </c>
      <c r="J47" s="157">
        <v>1404791.62567</v>
      </c>
      <c r="K47" s="157">
        <v>1466592.42056</v>
      </c>
      <c r="L47" s="157">
        <v>1253400.9659599999</v>
      </c>
      <c r="M47" s="157">
        <v>1246115.83021</v>
      </c>
      <c r="N47" s="157">
        <v>1433542.7490300001</v>
      </c>
      <c r="O47" s="155">
        <v>16133381.8301</v>
      </c>
    </row>
    <row r="48" spans="1:15" ht="13.8" x14ac:dyDescent="0.25">
      <c r="A48" s="148">
        <v>2025</v>
      </c>
      <c r="B48" s="156" t="s">
        <v>149</v>
      </c>
      <c r="C48" s="157">
        <v>317207.87748999998</v>
      </c>
      <c r="D48" s="157">
        <v>320264.94163000002</v>
      </c>
      <c r="E48" s="157">
        <v>375154.34970000002</v>
      </c>
      <c r="F48" s="157">
        <v>387223.66204000002</v>
      </c>
      <c r="G48" s="157">
        <v>413701.82498999999</v>
      </c>
      <c r="H48" s="157">
        <v>365543.24103999999</v>
      </c>
      <c r="I48" s="157">
        <v>427773.57717</v>
      </c>
      <c r="J48" s="157">
        <v>364158.48401000001</v>
      </c>
      <c r="K48" s="157"/>
      <c r="L48" s="157"/>
      <c r="M48" s="157"/>
      <c r="N48" s="157"/>
      <c r="O48" s="155">
        <v>2971027.9580700002</v>
      </c>
    </row>
    <row r="49" spans="1:15" ht="13.8" x14ac:dyDescent="0.25">
      <c r="A49" s="143">
        <v>2024</v>
      </c>
      <c r="B49" s="156" t="s">
        <v>149</v>
      </c>
      <c r="C49" s="157">
        <v>322327.83571999997</v>
      </c>
      <c r="D49" s="157">
        <v>348209.80783000001</v>
      </c>
      <c r="E49" s="157">
        <v>385061.33549000003</v>
      </c>
      <c r="F49" s="157">
        <v>334330.47073</v>
      </c>
      <c r="G49" s="157">
        <v>419447.12485000002</v>
      </c>
      <c r="H49" s="157">
        <v>332515.08912000002</v>
      </c>
      <c r="I49" s="157">
        <v>381421.19212000002</v>
      </c>
      <c r="J49" s="157">
        <v>362541.25273000001</v>
      </c>
      <c r="K49" s="157">
        <v>375761.42826000002</v>
      </c>
      <c r="L49" s="157">
        <v>364343.08331000002</v>
      </c>
      <c r="M49" s="157">
        <v>345263.40818000003</v>
      </c>
      <c r="N49" s="157">
        <v>339584.85418999998</v>
      </c>
      <c r="O49" s="155">
        <v>4310806.8825300001</v>
      </c>
    </row>
    <row r="50" spans="1:15" ht="13.8" x14ac:dyDescent="0.25">
      <c r="A50" s="148">
        <v>2025</v>
      </c>
      <c r="B50" s="156" t="s">
        <v>150</v>
      </c>
      <c r="C50" s="157">
        <v>1163500.83919</v>
      </c>
      <c r="D50" s="157">
        <v>878031.82464000001</v>
      </c>
      <c r="E50" s="157">
        <v>566703.81799000001</v>
      </c>
      <c r="F50" s="157">
        <v>503273.51063999999</v>
      </c>
      <c r="G50" s="157">
        <v>840830.85875999997</v>
      </c>
      <c r="H50" s="157">
        <v>381003.29991</v>
      </c>
      <c r="I50" s="157">
        <v>739670.36708</v>
      </c>
      <c r="J50" s="157">
        <v>587686.73583000002</v>
      </c>
      <c r="K50" s="157"/>
      <c r="L50" s="157"/>
      <c r="M50" s="157"/>
      <c r="N50" s="157"/>
      <c r="O50" s="155">
        <v>5660701.25404</v>
      </c>
    </row>
    <row r="51" spans="1:15" ht="13.8" x14ac:dyDescent="0.25">
      <c r="A51" s="143">
        <v>2024</v>
      </c>
      <c r="B51" s="156" t="s">
        <v>150</v>
      </c>
      <c r="C51" s="157">
        <v>467741.89817</v>
      </c>
      <c r="D51" s="157">
        <v>481096.82188</v>
      </c>
      <c r="E51" s="157">
        <v>544457.50179000001</v>
      </c>
      <c r="F51" s="157">
        <v>341928.67125999997</v>
      </c>
      <c r="G51" s="157">
        <v>581596.20261000004</v>
      </c>
      <c r="H51" s="157">
        <v>402423.97295000002</v>
      </c>
      <c r="I51" s="157">
        <v>953690.73649000004</v>
      </c>
      <c r="J51" s="157">
        <v>962209.15985000005</v>
      </c>
      <c r="K51" s="157">
        <v>669029.85039000004</v>
      </c>
      <c r="L51" s="157">
        <v>754837.92010999995</v>
      </c>
      <c r="M51" s="157">
        <v>684358.59065999999</v>
      </c>
      <c r="N51" s="157">
        <v>631444.96294999996</v>
      </c>
      <c r="O51" s="155">
        <v>7474816.2891100002</v>
      </c>
    </row>
    <row r="52" spans="1:15" ht="13.8" x14ac:dyDescent="0.25">
      <c r="A52" s="148">
        <v>2025</v>
      </c>
      <c r="B52" s="156" t="s">
        <v>151</v>
      </c>
      <c r="C52" s="157">
        <v>385110.74924999999</v>
      </c>
      <c r="D52" s="157">
        <v>435240.33497999999</v>
      </c>
      <c r="E52" s="157">
        <v>883990.46005999995</v>
      </c>
      <c r="F52" s="157">
        <v>538177.32108000002</v>
      </c>
      <c r="G52" s="157">
        <v>741066.14824000001</v>
      </c>
      <c r="H52" s="157">
        <v>619563.57727999997</v>
      </c>
      <c r="I52" s="157">
        <v>981433.99150999996</v>
      </c>
      <c r="J52" s="157">
        <v>833909.42724999995</v>
      </c>
      <c r="K52" s="157"/>
      <c r="L52" s="157"/>
      <c r="M52" s="157"/>
      <c r="N52" s="157"/>
      <c r="O52" s="155">
        <v>5418492.0096500004</v>
      </c>
    </row>
    <row r="53" spans="1:15" ht="13.8" x14ac:dyDescent="0.25">
      <c r="A53" s="143">
        <v>2024</v>
      </c>
      <c r="B53" s="156" t="s">
        <v>151</v>
      </c>
      <c r="C53" s="157">
        <v>329894.10360999999</v>
      </c>
      <c r="D53" s="157">
        <v>299868.98099000001</v>
      </c>
      <c r="E53" s="157">
        <v>358167.08747999999</v>
      </c>
      <c r="F53" s="157">
        <v>349697.69761999999</v>
      </c>
      <c r="G53" s="157">
        <v>980386.42267999996</v>
      </c>
      <c r="H53" s="157">
        <v>564215.51665000001</v>
      </c>
      <c r="I53" s="157">
        <v>431114.92654999997</v>
      </c>
      <c r="J53" s="157">
        <v>422556.94748999999</v>
      </c>
      <c r="K53" s="157">
        <v>566546.13355000003</v>
      </c>
      <c r="L53" s="157">
        <v>820107.25635000004</v>
      </c>
      <c r="M53" s="157">
        <v>613686.10137000005</v>
      </c>
      <c r="N53" s="157">
        <v>997520.48196</v>
      </c>
      <c r="O53" s="155">
        <v>6733761.6562999999</v>
      </c>
    </row>
    <row r="54" spans="1:15" ht="13.8" x14ac:dyDescent="0.25">
      <c r="A54" s="148">
        <v>2025</v>
      </c>
      <c r="B54" s="156" t="s">
        <v>152</v>
      </c>
      <c r="C54" s="157">
        <v>588988.27862</v>
      </c>
      <c r="D54" s="157">
        <v>590657.48637000006</v>
      </c>
      <c r="E54" s="157">
        <v>637623.00379999995</v>
      </c>
      <c r="F54" s="157">
        <v>609639.64011000004</v>
      </c>
      <c r="G54" s="157">
        <v>657597.61373999994</v>
      </c>
      <c r="H54" s="157">
        <v>531945.46140000003</v>
      </c>
      <c r="I54" s="157">
        <v>657040.45022999996</v>
      </c>
      <c r="J54" s="157">
        <v>570078.98250000004</v>
      </c>
      <c r="K54" s="157"/>
      <c r="L54" s="157"/>
      <c r="M54" s="157"/>
      <c r="N54" s="157"/>
      <c r="O54" s="155">
        <v>4843570.91677</v>
      </c>
    </row>
    <row r="55" spans="1:15" ht="13.8" x14ac:dyDescent="0.25">
      <c r="A55" s="143">
        <v>2024</v>
      </c>
      <c r="B55" s="156" t="s">
        <v>152</v>
      </c>
      <c r="C55" s="157">
        <v>551102.85985000001</v>
      </c>
      <c r="D55" s="157">
        <v>600065.78769000003</v>
      </c>
      <c r="E55" s="157">
        <v>639301.69143999997</v>
      </c>
      <c r="F55" s="157">
        <v>511732.11372000002</v>
      </c>
      <c r="G55" s="157">
        <v>653250.06839999999</v>
      </c>
      <c r="H55" s="157">
        <v>479194.90064000001</v>
      </c>
      <c r="I55" s="157">
        <v>622229.83816000004</v>
      </c>
      <c r="J55" s="157">
        <v>606077.72066999995</v>
      </c>
      <c r="K55" s="157">
        <v>615338.58109999995</v>
      </c>
      <c r="L55" s="157">
        <v>628418.75578000001</v>
      </c>
      <c r="M55" s="157">
        <v>624432.90593000001</v>
      </c>
      <c r="N55" s="157">
        <v>607048.18415999995</v>
      </c>
      <c r="O55" s="155">
        <v>7138193.40754</v>
      </c>
    </row>
    <row r="56" spans="1:15" ht="13.8" x14ac:dyDescent="0.25">
      <c r="A56" s="148">
        <v>2025</v>
      </c>
      <c r="B56" s="153" t="s">
        <v>30</v>
      </c>
      <c r="C56" s="154">
        <f>C58</f>
        <v>456797.23924999998</v>
      </c>
      <c r="D56" s="154">
        <f t="shared" ref="D56:O56" si="2">D58</f>
        <v>417966.86514000001</v>
      </c>
      <c r="E56" s="154">
        <f t="shared" si="2"/>
        <v>492823.07348999998</v>
      </c>
      <c r="F56" s="154">
        <f t="shared" si="2"/>
        <v>474509.44873</v>
      </c>
      <c r="G56" s="154">
        <f t="shared" si="2"/>
        <v>531739.71401999996</v>
      </c>
      <c r="H56" s="154">
        <f t="shared" si="2"/>
        <v>490876.93754000001</v>
      </c>
      <c r="I56" s="154">
        <f t="shared" si="2"/>
        <v>571542.77625</v>
      </c>
      <c r="J56" s="154">
        <f t="shared" si="2"/>
        <v>523848.37258999998</v>
      </c>
      <c r="K56" s="154"/>
      <c r="L56" s="154"/>
      <c r="M56" s="154"/>
      <c r="N56" s="154"/>
      <c r="O56" s="155">
        <f t="shared" si="2"/>
        <v>3960104.4270100002</v>
      </c>
    </row>
    <row r="57" spans="1:15" ht="13.8" x14ac:dyDescent="0.25">
      <c r="A57" s="143">
        <v>2024</v>
      </c>
      <c r="B57" s="153" t="s">
        <v>30</v>
      </c>
      <c r="C57" s="154">
        <f>C59</f>
        <v>445585.55433999997</v>
      </c>
      <c r="D57" s="154">
        <f t="shared" ref="D57:O57" si="3">D59</f>
        <v>451862.42103000003</v>
      </c>
      <c r="E57" s="154">
        <f t="shared" si="3"/>
        <v>499133.05374</v>
      </c>
      <c r="F57" s="154">
        <f t="shared" si="3"/>
        <v>465815.15151</v>
      </c>
      <c r="G57" s="154">
        <f t="shared" si="3"/>
        <v>545499.02194000001</v>
      </c>
      <c r="H57" s="154">
        <f t="shared" si="3"/>
        <v>432180.37313000002</v>
      </c>
      <c r="I57" s="154">
        <f t="shared" si="3"/>
        <v>569360.73462</v>
      </c>
      <c r="J57" s="154">
        <f t="shared" si="3"/>
        <v>521644.85258000001</v>
      </c>
      <c r="K57" s="154">
        <f t="shared" si="3"/>
        <v>490469.18617</v>
      </c>
      <c r="L57" s="154">
        <f t="shared" si="3"/>
        <v>566596.24933999998</v>
      </c>
      <c r="M57" s="154">
        <f t="shared" si="3"/>
        <v>485379.73264</v>
      </c>
      <c r="N57" s="154">
        <f t="shared" si="3"/>
        <v>534488.89229999995</v>
      </c>
      <c r="O57" s="155">
        <f t="shared" si="3"/>
        <v>6008015.22334</v>
      </c>
    </row>
    <row r="58" spans="1:15" ht="13.8" x14ac:dyDescent="0.25">
      <c r="A58" s="148">
        <v>2025</v>
      </c>
      <c r="B58" s="156" t="s">
        <v>153</v>
      </c>
      <c r="C58" s="157">
        <v>456797.23924999998</v>
      </c>
      <c r="D58" s="157">
        <v>417966.86514000001</v>
      </c>
      <c r="E58" s="157">
        <v>492823.07348999998</v>
      </c>
      <c r="F58" s="157">
        <v>474509.44873</v>
      </c>
      <c r="G58" s="157">
        <v>531739.71401999996</v>
      </c>
      <c r="H58" s="157">
        <v>490876.93754000001</v>
      </c>
      <c r="I58" s="157">
        <v>571542.77625</v>
      </c>
      <c r="J58" s="157">
        <v>523848.37258999998</v>
      </c>
      <c r="K58" s="157"/>
      <c r="L58" s="157"/>
      <c r="M58" s="157"/>
      <c r="N58" s="157"/>
      <c r="O58" s="155">
        <v>3960104.4270100002</v>
      </c>
    </row>
    <row r="59" spans="1:15" ht="13.8" x14ac:dyDescent="0.25">
      <c r="A59" s="143">
        <v>2024</v>
      </c>
      <c r="B59" s="159" t="s">
        <v>153</v>
      </c>
      <c r="C59" s="160">
        <v>445585.55433999997</v>
      </c>
      <c r="D59" s="160">
        <v>451862.42103000003</v>
      </c>
      <c r="E59" s="160">
        <v>499133.05374</v>
      </c>
      <c r="F59" s="160">
        <v>465815.15151</v>
      </c>
      <c r="G59" s="160">
        <v>545499.02194000001</v>
      </c>
      <c r="H59" s="160">
        <v>432180.37313000002</v>
      </c>
      <c r="I59" s="160">
        <v>569360.73462</v>
      </c>
      <c r="J59" s="160">
        <v>521644.85258000001</v>
      </c>
      <c r="K59" s="160">
        <v>490469.18617</v>
      </c>
      <c r="L59" s="160">
        <v>566596.24933999998</v>
      </c>
      <c r="M59" s="160">
        <v>485379.73264</v>
      </c>
      <c r="N59" s="160">
        <v>534488.89229999995</v>
      </c>
      <c r="O59" s="161">
        <v>6008015.22334</v>
      </c>
    </row>
    <row r="60" spans="1:15" s="166" customFormat="1" ht="15" customHeight="1" x14ac:dyDescent="0.25">
      <c r="A60" s="162">
        <v>2002</v>
      </c>
      <c r="B60" s="163" t="s">
        <v>39</v>
      </c>
      <c r="C60" s="164">
        <v>2607319.6609999998</v>
      </c>
      <c r="D60" s="164">
        <v>2383772.9539999999</v>
      </c>
      <c r="E60" s="164">
        <v>2918943.5210000002</v>
      </c>
      <c r="F60" s="164">
        <v>2742857.9219999998</v>
      </c>
      <c r="G60" s="164">
        <v>3000325.2429999998</v>
      </c>
      <c r="H60" s="164">
        <v>2770693.8810000001</v>
      </c>
      <c r="I60" s="164">
        <v>3103851.8620000002</v>
      </c>
      <c r="J60" s="164">
        <v>2975888.9739999999</v>
      </c>
      <c r="K60" s="164">
        <v>3218206.861</v>
      </c>
      <c r="L60" s="164">
        <v>3501128.02</v>
      </c>
      <c r="M60" s="164">
        <v>3593604.8960000002</v>
      </c>
      <c r="N60" s="164">
        <v>3242495.2340000002</v>
      </c>
      <c r="O60" s="165">
        <f>SUM(C60:N60)</f>
        <v>36059089.028999999</v>
      </c>
    </row>
    <row r="61" spans="1:15" s="166" customFormat="1" ht="15" customHeight="1" x14ac:dyDescent="0.25">
      <c r="A61" s="162">
        <v>2003</v>
      </c>
      <c r="B61" s="163" t="s">
        <v>39</v>
      </c>
      <c r="C61" s="164">
        <v>3533705.5819999999</v>
      </c>
      <c r="D61" s="164">
        <v>2923460.39</v>
      </c>
      <c r="E61" s="164">
        <v>3908255.9909999999</v>
      </c>
      <c r="F61" s="164">
        <v>3662183.449</v>
      </c>
      <c r="G61" s="164">
        <v>3860471.3</v>
      </c>
      <c r="H61" s="164">
        <v>3796113.5219999999</v>
      </c>
      <c r="I61" s="164">
        <v>4236114.2640000004</v>
      </c>
      <c r="J61" s="164">
        <v>3828726.17</v>
      </c>
      <c r="K61" s="164">
        <v>4114677.523</v>
      </c>
      <c r="L61" s="164">
        <v>4824388.2589999996</v>
      </c>
      <c r="M61" s="164">
        <v>3969697.4580000001</v>
      </c>
      <c r="N61" s="164">
        <v>4595042.3940000003</v>
      </c>
      <c r="O61" s="165">
        <f t="shared" ref="O61:O79" si="4">SUM(C61:N61)</f>
        <v>47252836.302000001</v>
      </c>
    </row>
    <row r="62" spans="1:15" s="166" customFormat="1" ht="15" customHeight="1" x14ac:dyDescent="0.25">
      <c r="A62" s="162">
        <v>2004</v>
      </c>
      <c r="B62" s="163" t="s">
        <v>39</v>
      </c>
      <c r="C62" s="164">
        <v>4619660.84</v>
      </c>
      <c r="D62" s="164">
        <v>3664503.0430000001</v>
      </c>
      <c r="E62" s="164">
        <v>5218042.1770000001</v>
      </c>
      <c r="F62" s="164">
        <v>5072462.9939999999</v>
      </c>
      <c r="G62" s="164">
        <v>5170061.6050000004</v>
      </c>
      <c r="H62" s="164">
        <v>5284383.2860000003</v>
      </c>
      <c r="I62" s="164">
        <v>5632138.7980000004</v>
      </c>
      <c r="J62" s="164">
        <v>4707491.284</v>
      </c>
      <c r="K62" s="164">
        <v>5656283.5209999997</v>
      </c>
      <c r="L62" s="164">
        <v>5867342.1210000003</v>
      </c>
      <c r="M62" s="164">
        <v>5733908.9759999998</v>
      </c>
      <c r="N62" s="164">
        <v>6540874.1749999998</v>
      </c>
      <c r="O62" s="165">
        <f t="shared" si="4"/>
        <v>63167152.819999993</v>
      </c>
    </row>
    <row r="63" spans="1:15" s="166" customFormat="1" ht="15" customHeight="1" x14ac:dyDescent="0.25">
      <c r="A63" s="162">
        <v>2005</v>
      </c>
      <c r="B63" s="163" t="s">
        <v>39</v>
      </c>
      <c r="C63" s="164">
        <v>4997279.7240000004</v>
      </c>
      <c r="D63" s="164">
        <v>5651741.2520000003</v>
      </c>
      <c r="E63" s="164">
        <v>6591859.2180000003</v>
      </c>
      <c r="F63" s="164">
        <v>6128131.8779999996</v>
      </c>
      <c r="G63" s="164">
        <v>5977226.2170000002</v>
      </c>
      <c r="H63" s="164">
        <v>6038534.3669999996</v>
      </c>
      <c r="I63" s="164">
        <v>5763466.3530000001</v>
      </c>
      <c r="J63" s="164">
        <v>5552867.2120000003</v>
      </c>
      <c r="K63" s="164">
        <v>6814268.9409999996</v>
      </c>
      <c r="L63" s="164">
        <v>6772178.5690000001</v>
      </c>
      <c r="M63" s="164">
        <v>5942575.7819999997</v>
      </c>
      <c r="N63" s="164">
        <v>7246278.6299999999</v>
      </c>
      <c r="O63" s="165">
        <f t="shared" si="4"/>
        <v>73476408.142999992</v>
      </c>
    </row>
    <row r="64" spans="1:15" s="166" customFormat="1" ht="15" customHeight="1" x14ac:dyDescent="0.25">
      <c r="A64" s="162">
        <v>2006</v>
      </c>
      <c r="B64" s="163" t="s">
        <v>39</v>
      </c>
      <c r="C64" s="164">
        <v>5133048.8810000001</v>
      </c>
      <c r="D64" s="164">
        <v>6058251.2790000001</v>
      </c>
      <c r="E64" s="164">
        <v>7411101.659</v>
      </c>
      <c r="F64" s="164">
        <v>6456090.2609999999</v>
      </c>
      <c r="G64" s="164">
        <v>7041543.2470000004</v>
      </c>
      <c r="H64" s="164">
        <v>7815434.6220000004</v>
      </c>
      <c r="I64" s="164">
        <v>7067411.4790000003</v>
      </c>
      <c r="J64" s="164">
        <v>6811202.4100000001</v>
      </c>
      <c r="K64" s="164">
        <v>7606551.0949999997</v>
      </c>
      <c r="L64" s="164">
        <v>6888812.5489999996</v>
      </c>
      <c r="M64" s="164">
        <v>8641474.5559999999</v>
      </c>
      <c r="N64" s="164">
        <v>8603753.4800000004</v>
      </c>
      <c r="O64" s="165">
        <f t="shared" si="4"/>
        <v>85534675.517999992</v>
      </c>
    </row>
    <row r="65" spans="1:15" s="166" customFormat="1" ht="15" customHeight="1" x14ac:dyDescent="0.25">
      <c r="A65" s="162">
        <v>2007</v>
      </c>
      <c r="B65" s="163" t="s">
        <v>39</v>
      </c>
      <c r="C65" s="164">
        <v>6564559.7929999996</v>
      </c>
      <c r="D65" s="164">
        <v>7656951.608</v>
      </c>
      <c r="E65" s="164">
        <v>8957851.6209999993</v>
      </c>
      <c r="F65" s="164">
        <v>8313312.0049999999</v>
      </c>
      <c r="G65" s="164">
        <v>9147620.0419999994</v>
      </c>
      <c r="H65" s="164">
        <v>8980247.4370000008</v>
      </c>
      <c r="I65" s="164">
        <v>8937741.591</v>
      </c>
      <c r="J65" s="164">
        <v>8736689.0920000002</v>
      </c>
      <c r="K65" s="164">
        <v>9038743.8959999997</v>
      </c>
      <c r="L65" s="164">
        <v>9895216.6219999995</v>
      </c>
      <c r="M65" s="164">
        <v>11318798.220000001</v>
      </c>
      <c r="N65" s="164">
        <v>9724017.977</v>
      </c>
      <c r="O65" s="165">
        <f t="shared" si="4"/>
        <v>107271749.90399998</v>
      </c>
    </row>
    <row r="66" spans="1:15" s="166" customFormat="1" ht="15" customHeight="1" x14ac:dyDescent="0.25">
      <c r="A66" s="162">
        <v>2008</v>
      </c>
      <c r="B66" s="163" t="s">
        <v>39</v>
      </c>
      <c r="C66" s="164">
        <v>10632207.040999999</v>
      </c>
      <c r="D66" s="164">
        <v>11077899.119999999</v>
      </c>
      <c r="E66" s="164">
        <v>11428587.233999999</v>
      </c>
      <c r="F66" s="164">
        <v>11363963.503</v>
      </c>
      <c r="G66" s="164">
        <v>12477968.699999999</v>
      </c>
      <c r="H66" s="164">
        <v>11770634.384</v>
      </c>
      <c r="I66" s="164">
        <v>12595426.863</v>
      </c>
      <c r="J66" s="164">
        <v>11046830.085999999</v>
      </c>
      <c r="K66" s="164">
        <v>12793148.034</v>
      </c>
      <c r="L66" s="164">
        <v>9722708.7899999991</v>
      </c>
      <c r="M66" s="164">
        <v>9395872.8969999999</v>
      </c>
      <c r="N66" s="164">
        <v>7721948.9740000004</v>
      </c>
      <c r="O66" s="165">
        <f t="shared" si="4"/>
        <v>132027195.626</v>
      </c>
    </row>
    <row r="67" spans="1:15" s="166" customFormat="1" ht="15" customHeight="1" x14ac:dyDescent="0.25">
      <c r="A67" s="162">
        <v>2009</v>
      </c>
      <c r="B67" s="163" t="s">
        <v>39</v>
      </c>
      <c r="C67" s="164">
        <v>7884493.5240000002</v>
      </c>
      <c r="D67" s="164">
        <v>8435115.8340000007</v>
      </c>
      <c r="E67" s="164">
        <v>8155485.0810000002</v>
      </c>
      <c r="F67" s="164">
        <v>7561696.2829999998</v>
      </c>
      <c r="G67" s="164">
        <v>7346407.5279999999</v>
      </c>
      <c r="H67" s="164">
        <v>8329692.7829999998</v>
      </c>
      <c r="I67" s="164">
        <v>9055733.6710000001</v>
      </c>
      <c r="J67" s="164">
        <v>7839908.8420000002</v>
      </c>
      <c r="K67" s="164">
        <v>8480708.3870000001</v>
      </c>
      <c r="L67" s="164">
        <v>10095768.029999999</v>
      </c>
      <c r="M67" s="164">
        <v>8903010.773</v>
      </c>
      <c r="N67" s="164">
        <v>10054591.867000001</v>
      </c>
      <c r="O67" s="165">
        <f t="shared" si="4"/>
        <v>102142612.603</v>
      </c>
    </row>
    <row r="68" spans="1:15" s="166" customFormat="1" ht="15" customHeight="1" x14ac:dyDescent="0.25">
      <c r="A68" s="162">
        <v>2010</v>
      </c>
      <c r="B68" s="163" t="s">
        <v>39</v>
      </c>
      <c r="C68" s="164">
        <v>7828748.0580000002</v>
      </c>
      <c r="D68" s="164">
        <v>8263237.8140000002</v>
      </c>
      <c r="E68" s="164">
        <v>9886488.1710000001</v>
      </c>
      <c r="F68" s="164">
        <v>9396006.6539999992</v>
      </c>
      <c r="G68" s="164">
        <v>9799958.1170000006</v>
      </c>
      <c r="H68" s="164">
        <v>9542907.6439999994</v>
      </c>
      <c r="I68" s="164">
        <v>9564682.5449999999</v>
      </c>
      <c r="J68" s="164">
        <v>8523451.9729999993</v>
      </c>
      <c r="K68" s="164">
        <v>8909230.5209999997</v>
      </c>
      <c r="L68" s="164">
        <v>10963586.27</v>
      </c>
      <c r="M68" s="164">
        <v>9382369.7180000003</v>
      </c>
      <c r="N68" s="164">
        <v>11822551.698999999</v>
      </c>
      <c r="O68" s="165">
        <f t="shared" si="4"/>
        <v>113883219.18399999</v>
      </c>
    </row>
    <row r="69" spans="1:15" s="166" customFormat="1" ht="15" customHeight="1" x14ac:dyDescent="0.25">
      <c r="A69" s="162">
        <v>2011</v>
      </c>
      <c r="B69" s="163" t="s">
        <v>39</v>
      </c>
      <c r="C69" s="164">
        <v>9551084.6390000004</v>
      </c>
      <c r="D69" s="164">
        <v>10059126.307</v>
      </c>
      <c r="E69" s="164">
        <v>11811085.16</v>
      </c>
      <c r="F69" s="164">
        <v>11873269.447000001</v>
      </c>
      <c r="G69" s="164">
        <v>10943364.372</v>
      </c>
      <c r="H69" s="164">
        <v>11349953.558</v>
      </c>
      <c r="I69" s="164">
        <v>11860004.271</v>
      </c>
      <c r="J69" s="164">
        <v>11245124.657</v>
      </c>
      <c r="K69" s="164">
        <v>10750626.098999999</v>
      </c>
      <c r="L69" s="164">
        <v>11907219.297</v>
      </c>
      <c r="M69" s="164">
        <v>11078524.743000001</v>
      </c>
      <c r="N69" s="164">
        <v>12477486.279999999</v>
      </c>
      <c r="O69" s="165">
        <f t="shared" si="4"/>
        <v>134906868.83000001</v>
      </c>
    </row>
    <row r="70" spans="1:15" x14ac:dyDescent="0.25">
      <c r="A70" s="162">
        <v>2012</v>
      </c>
      <c r="B70" s="163" t="s">
        <v>39</v>
      </c>
      <c r="C70" s="164">
        <v>10348187.165999999</v>
      </c>
      <c r="D70" s="164">
        <v>11748000.124</v>
      </c>
      <c r="E70" s="164">
        <v>13208572.977</v>
      </c>
      <c r="F70" s="164">
        <v>12630226.718</v>
      </c>
      <c r="G70" s="164">
        <v>13131530.960999999</v>
      </c>
      <c r="H70" s="164">
        <v>13231198.687999999</v>
      </c>
      <c r="I70" s="164">
        <v>12830675.307</v>
      </c>
      <c r="J70" s="164">
        <v>12831394.572000001</v>
      </c>
      <c r="K70" s="164">
        <v>12952651.721999999</v>
      </c>
      <c r="L70" s="164">
        <v>13190769.654999999</v>
      </c>
      <c r="M70" s="164">
        <v>13753052.493000001</v>
      </c>
      <c r="N70" s="164">
        <v>12605476.173</v>
      </c>
      <c r="O70" s="165">
        <f t="shared" si="4"/>
        <v>152461736.55599999</v>
      </c>
    </row>
    <row r="71" spans="1:15" x14ac:dyDescent="0.25">
      <c r="A71" s="162">
        <v>2013</v>
      </c>
      <c r="B71" s="163" t="s">
        <v>39</v>
      </c>
      <c r="C71" s="164">
        <v>11481521.079</v>
      </c>
      <c r="D71" s="164">
        <v>12385690.909</v>
      </c>
      <c r="E71" s="164">
        <v>13122058.141000001</v>
      </c>
      <c r="F71" s="164">
        <v>12468202.903000001</v>
      </c>
      <c r="G71" s="164">
        <v>13277209.017000001</v>
      </c>
      <c r="H71" s="164">
        <v>12399973.961999999</v>
      </c>
      <c r="I71" s="164">
        <v>13059519.685000001</v>
      </c>
      <c r="J71" s="164">
        <v>11118300.903000001</v>
      </c>
      <c r="K71" s="164">
        <v>13060371.039000001</v>
      </c>
      <c r="L71" s="164">
        <v>12053704.638</v>
      </c>
      <c r="M71" s="164">
        <v>14201227.351</v>
      </c>
      <c r="N71" s="164">
        <v>13174857.460000001</v>
      </c>
      <c r="O71" s="165">
        <f t="shared" si="4"/>
        <v>151802637.08700001</v>
      </c>
    </row>
    <row r="72" spans="1:15" x14ac:dyDescent="0.25">
      <c r="A72" s="162">
        <v>2014</v>
      </c>
      <c r="B72" s="163" t="s">
        <v>39</v>
      </c>
      <c r="C72" s="164">
        <v>12399761.948000001</v>
      </c>
      <c r="D72" s="164">
        <v>13053292.493000001</v>
      </c>
      <c r="E72" s="164">
        <v>14680110.779999999</v>
      </c>
      <c r="F72" s="164">
        <v>13371185.664000001</v>
      </c>
      <c r="G72" s="164">
        <v>13681906.159</v>
      </c>
      <c r="H72" s="164">
        <v>12880924.245999999</v>
      </c>
      <c r="I72" s="164">
        <v>13344776.958000001</v>
      </c>
      <c r="J72" s="164">
        <v>11386828.925000001</v>
      </c>
      <c r="K72" s="164">
        <v>13583120.905999999</v>
      </c>
      <c r="L72" s="164">
        <v>12891630.102</v>
      </c>
      <c r="M72" s="164">
        <v>13067348.107000001</v>
      </c>
      <c r="N72" s="164">
        <v>13269271.402000001</v>
      </c>
      <c r="O72" s="165">
        <f t="shared" si="4"/>
        <v>157610157.69</v>
      </c>
    </row>
    <row r="73" spans="1:15" x14ac:dyDescent="0.25">
      <c r="A73" s="162">
        <v>2015</v>
      </c>
      <c r="B73" s="163" t="s">
        <v>39</v>
      </c>
      <c r="C73" s="164">
        <v>12301766.75</v>
      </c>
      <c r="D73" s="164">
        <v>12231860.140000001</v>
      </c>
      <c r="E73" s="164">
        <v>12519910.437999999</v>
      </c>
      <c r="F73" s="164">
        <v>13349346.866</v>
      </c>
      <c r="G73" s="164">
        <v>11080385.127</v>
      </c>
      <c r="H73" s="164">
        <v>11949647.085999999</v>
      </c>
      <c r="I73" s="164">
        <v>11129358.973999999</v>
      </c>
      <c r="J73" s="164">
        <v>11022045.344000001</v>
      </c>
      <c r="K73" s="164">
        <v>11581703.842</v>
      </c>
      <c r="L73" s="164">
        <v>13240039.088</v>
      </c>
      <c r="M73" s="164">
        <v>11681989.013</v>
      </c>
      <c r="N73" s="164">
        <v>11750818.76</v>
      </c>
      <c r="O73" s="165">
        <f t="shared" si="4"/>
        <v>143838871.428</v>
      </c>
    </row>
    <row r="74" spans="1:15" x14ac:dyDescent="0.25">
      <c r="A74" s="162">
        <v>2016</v>
      </c>
      <c r="B74" s="163" t="s">
        <v>39</v>
      </c>
      <c r="C74" s="164">
        <v>9546115.4000000004</v>
      </c>
      <c r="D74" s="164">
        <v>12366388.057</v>
      </c>
      <c r="E74" s="164">
        <v>12757672.093</v>
      </c>
      <c r="F74" s="164">
        <v>11950497.685000001</v>
      </c>
      <c r="G74" s="164">
        <v>12098611.067</v>
      </c>
      <c r="H74" s="164">
        <v>12864154.060000001</v>
      </c>
      <c r="I74" s="164">
        <v>9850124.8719999995</v>
      </c>
      <c r="J74" s="164">
        <v>11830762.82</v>
      </c>
      <c r="K74" s="164">
        <v>10901638.452</v>
      </c>
      <c r="L74" s="164">
        <v>12796159.91</v>
      </c>
      <c r="M74" s="164">
        <v>12786936.247</v>
      </c>
      <c r="N74" s="164">
        <v>12780523.145</v>
      </c>
      <c r="O74" s="165">
        <f t="shared" si="4"/>
        <v>142529583.80799997</v>
      </c>
    </row>
    <row r="75" spans="1:15" x14ac:dyDescent="0.25">
      <c r="A75" s="162">
        <v>2017</v>
      </c>
      <c r="B75" s="163" t="s">
        <v>39</v>
      </c>
      <c r="C75" s="164">
        <v>11247585.677000133</v>
      </c>
      <c r="D75" s="164">
        <v>12089908.933999483</v>
      </c>
      <c r="E75" s="164">
        <v>14470814.05899963</v>
      </c>
      <c r="F75" s="164">
        <v>12859938.790999187</v>
      </c>
      <c r="G75" s="164">
        <v>13582079.73099998</v>
      </c>
      <c r="H75" s="164">
        <v>13125306.943999315</v>
      </c>
      <c r="I75" s="164">
        <v>12612074.05599888</v>
      </c>
      <c r="J75" s="164">
        <v>13248462.990000026</v>
      </c>
      <c r="K75" s="164">
        <v>11810080.804999635</v>
      </c>
      <c r="L75" s="164">
        <v>13912699.49399944</v>
      </c>
      <c r="M75" s="164">
        <v>14188323.115998682</v>
      </c>
      <c r="N75" s="164">
        <v>13845665.816998869</v>
      </c>
      <c r="O75" s="165">
        <f t="shared" si="4"/>
        <v>156992940.41399324</v>
      </c>
    </row>
    <row r="76" spans="1:15" x14ac:dyDescent="0.25">
      <c r="A76" s="162">
        <v>2018</v>
      </c>
      <c r="B76" s="163" t="s">
        <v>39</v>
      </c>
      <c r="C76" s="164">
        <v>13080096.762</v>
      </c>
      <c r="D76" s="164">
        <v>13827132.654999999</v>
      </c>
      <c r="E76" s="164">
        <v>16338253.918</v>
      </c>
      <c r="F76" s="164">
        <v>14530822.873</v>
      </c>
      <c r="G76" s="164">
        <v>15166648.044</v>
      </c>
      <c r="H76" s="164">
        <v>13657091.159</v>
      </c>
      <c r="I76" s="164">
        <v>14771360.698000001</v>
      </c>
      <c r="J76" s="164">
        <v>12926754.198999999</v>
      </c>
      <c r="K76" s="164">
        <v>15247368.846000001</v>
      </c>
      <c r="L76" s="164">
        <v>16590652.49</v>
      </c>
      <c r="M76" s="164">
        <v>16386878.392999999</v>
      </c>
      <c r="N76" s="164">
        <v>14645696.251</v>
      </c>
      <c r="O76" s="165">
        <f t="shared" si="4"/>
        <v>177168756.28799999</v>
      </c>
    </row>
    <row r="77" spans="1:15" x14ac:dyDescent="0.25">
      <c r="A77" s="162">
        <v>2019</v>
      </c>
      <c r="B77" s="163" t="s">
        <v>39</v>
      </c>
      <c r="C77" s="164">
        <v>13874826.012</v>
      </c>
      <c r="D77" s="164">
        <v>14323043.041999999</v>
      </c>
      <c r="E77" s="164">
        <v>16335862.397</v>
      </c>
      <c r="F77" s="164">
        <v>15340619.824999999</v>
      </c>
      <c r="G77" s="164">
        <v>16855105.096999999</v>
      </c>
      <c r="H77" s="164">
        <v>11634653.880999999</v>
      </c>
      <c r="I77" s="164">
        <v>15932004.723999999</v>
      </c>
      <c r="J77" s="164">
        <v>13222876.222999999</v>
      </c>
      <c r="K77" s="164">
        <v>15273579.960999999</v>
      </c>
      <c r="L77" s="164">
        <v>16410781.68</v>
      </c>
      <c r="M77" s="164">
        <v>16242650.391000001</v>
      </c>
      <c r="N77" s="164">
        <v>15386718.469000001</v>
      </c>
      <c r="O77" s="165">
        <f t="shared" si="4"/>
        <v>180832721.70199999</v>
      </c>
    </row>
    <row r="78" spans="1:15" x14ac:dyDescent="0.25">
      <c r="A78" s="162">
        <v>2020</v>
      </c>
      <c r="B78" s="163" t="s">
        <v>39</v>
      </c>
      <c r="C78" s="164">
        <v>14701346.982000001</v>
      </c>
      <c r="D78" s="164">
        <v>14608289.785</v>
      </c>
      <c r="E78" s="164">
        <v>13353075.963</v>
      </c>
      <c r="F78" s="164">
        <v>8978290.7589999996</v>
      </c>
      <c r="G78" s="164">
        <v>9957512.1809999999</v>
      </c>
      <c r="H78" s="164">
        <v>13460251.822000001</v>
      </c>
      <c r="I78" s="164">
        <v>14890653.468</v>
      </c>
      <c r="J78" s="164">
        <v>12456453.472999999</v>
      </c>
      <c r="K78" s="164">
        <v>15990797.705</v>
      </c>
      <c r="L78" s="164">
        <v>17315266.203000002</v>
      </c>
      <c r="M78" s="164">
        <v>16088682.231000001</v>
      </c>
      <c r="N78" s="164">
        <v>17837134.738000002</v>
      </c>
      <c r="O78" s="165">
        <f t="shared" si="4"/>
        <v>169637755.31000003</v>
      </c>
    </row>
    <row r="79" spans="1:15" x14ac:dyDescent="0.25">
      <c r="A79" s="162">
        <v>2021</v>
      </c>
      <c r="B79" s="163" t="s">
        <v>39</v>
      </c>
      <c r="C79" s="164">
        <v>15306487.643915899</v>
      </c>
      <c r="D79" s="164">
        <v>15777151.373676499</v>
      </c>
      <c r="E79" s="164">
        <v>18125533.345878098</v>
      </c>
      <c r="F79" s="164">
        <v>18106582.520971801</v>
      </c>
      <c r="G79" s="164">
        <v>18587253.5966384</v>
      </c>
      <c r="H79" s="164">
        <v>19036800.670268498</v>
      </c>
      <c r="I79" s="164">
        <v>19020902.292177301</v>
      </c>
      <c r="J79" s="164">
        <v>18681996.8976386</v>
      </c>
      <c r="K79" s="164">
        <v>19984264.497713201</v>
      </c>
      <c r="L79" s="164">
        <v>21100833.1277362</v>
      </c>
      <c r="M79" s="164">
        <v>20749365.9948617</v>
      </c>
      <c r="N79" s="164">
        <v>21316881.481321499</v>
      </c>
      <c r="O79" s="165">
        <f t="shared" si="4"/>
        <v>225794053.44279772</v>
      </c>
    </row>
    <row r="80" spans="1:15" x14ac:dyDescent="0.25">
      <c r="A80" s="162">
        <v>2022</v>
      </c>
      <c r="B80" s="163" t="s">
        <v>39</v>
      </c>
      <c r="C80" s="164">
        <v>17553745.067000002</v>
      </c>
      <c r="D80" s="164">
        <v>19904331.120000001</v>
      </c>
      <c r="E80" s="164">
        <v>22609642.478</v>
      </c>
      <c r="F80" s="164">
        <v>23330991.125</v>
      </c>
      <c r="G80" s="164">
        <v>18931811.633000001</v>
      </c>
      <c r="H80" s="164">
        <v>23359482.375999998</v>
      </c>
      <c r="I80" s="164">
        <v>18536547.530999999</v>
      </c>
      <c r="J80" s="164">
        <v>21275849.662</v>
      </c>
      <c r="K80" s="164">
        <v>22596774.302000001</v>
      </c>
      <c r="L80" s="164">
        <v>21300785.131999999</v>
      </c>
      <c r="M80" s="164">
        <v>21871038.612</v>
      </c>
      <c r="N80" s="164">
        <v>22898748.625</v>
      </c>
      <c r="O80" s="165">
        <f t="shared" ref="O80" si="5">SUM(C80:N80)</f>
        <v>254169747.66300002</v>
      </c>
    </row>
    <row r="81" spans="1:15" x14ac:dyDescent="0.25">
      <c r="A81" s="162">
        <v>2023</v>
      </c>
      <c r="B81" s="163" t="s">
        <v>39</v>
      </c>
      <c r="C81" s="164">
        <v>19331708.510000002</v>
      </c>
      <c r="D81" s="164">
        <v>18565677.539999999</v>
      </c>
      <c r="E81" s="164">
        <v>23562969.530000001</v>
      </c>
      <c r="F81" s="164">
        <v>19250045.120000001</v>
      </c>
      <c r="G81" s="164">
        <v>21633011.899999999</v>
      </c>
      <c r="H81" s="164">
        <v>20773219.280000001</v>
      </c>
      <c r="I81" s="164">
        <v>19779817.07</v>
      </c>
      <c r="J81" s="164">
        <v>21556272.84</v>
      </c>
      <c r="K81" s="164">
        <v>22411385.84</v>
      </c>
      <c r="L81" s="164">
        <v>22804540.82</v>
      </c>
      <c r="M81" s="164">
        <v>23000729.800000001</v>
      </c>
      <c r="N81" s="164">
        <v>22958050.77</v>
      </c>
      <c r="O81" s="165">
        <f t="shared" ref="O81" si="6">SUM(C81:N81)</f>
        <v>255627429.02000001</v>
      </c>
    </row>
    <row r="82" spans="1:15" x14ac:dyDescent="0.25">
      <c r="A82" s="162">
        <v>2024</v>
      </c>
      <c r="B82" s="163" t="s">
        <v>39</v>
      </c>
      <c r="C82" s="164">
        <v>20000625.079999998</v>
      </c>
      <c r="D82" s="164">
        <v>21091518.870000001</v>
      </c>
      <c r="E82" s="164">
        <v>22648722.289999999</v>
      </c>
      <c r="F82" s="164">
        <v>19292520.559999999</v>
      </c>
      <c r="G82" s="164">
        <v>24180069.629999999</v>
      </c>
      <c r="H82" s="164">
        <v>19015328.5</v>
      </c>
      <c r="I82" s="164">
        <v>22475505.18</v>
      </c>
      <c r="J82" s="164">
        <v>22000689.239999998</v>
      </c>
      <c r="K82" s="164">
        <v>21956026</v>
      </c>
      <c r="L82" s="164">
        <v>23473312.789999999</v>
      </c>
      <c r="M82" s="164">
        <v>22236791.870000001</v>
      </c>
      <c r="N82" s="164">
        <v>23407021.109999999</v>
      </c>
      <c r="O82" s="165">
        <f t="shared" ref="O82:O83" si="7">SUM(C82:N82)</f>
        <v>261778131.12</v>
      </c>
    </row>
    <row r="83" spans="1:15" x14ac:dyDescent="0.25">
      <c r="A83" s="162">
        <v>2025</v>
      </c>
      <c r="B83" s="163" t="s">
        <v>39</v>
      </c>
      <c r="C83" s="164">
        <v>21161188.359999999</v>
      </c>
      <c r="D83" s="164">
        <v>20732753.059999999</v>
      </c>
      <c r="E83" s="164">
        <v>23403224.57</v>
      </c>
      <c r="F83" s="164">
        <v>20783629.280000001</v>
      </c>
      <c r="G83" s="164">
        <v>24818232.09</v>
      </c>
      <c r="H83" s="164">
        <v>20479884.059999999</v>
      </c>
      <c r="I83" s="164">
        <v>24938270.399999999</v>
      </c>
      <c r="J83" s="167">
        <v>21794815.252999999</v>
      </c>
      <c r="K83" s="164"/>
      <c r="L83" s="164"/>
      <c r="M83" s="164"/>
      <c r="N83" s="164"/>
      <c r="O83" s="165">
        <f t="shared" si="7"/>
        <v>178111997.07300001</v>
      </c>
    </row>
  </sheetData>
  <autoFilter ref="A1:O83" xr:uid="{D0AE676C-F417-49EF-87E0-8F95470BDAE0}"/>
  <pageMargins left="0.59055118110236227" right="0.35433070866141736" top="0.23622047244094491" bottom="0.19685039370078741" header="0" footer="0"/>
  <pageSetup paperSize="9" scale="6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2:D92"/>
  <sheetViews>
    <sheetView showGridLines="0" workbookViewId="0">
      <selection activeCell="F4" sqref="F4"/>
    </sheetView>
  </sheetViews>
  <sheetFormatPr defaultColWidth="9.109375" defaultRowHeight="13.2" x14ac:dyDescent="0.25"/>
  <cols>
    <col min="1" max="1" width="29.109375" customWidth="1"/>
    <col min="2" max="2" width="20" style="32" customWidth="1"/>
    <col min="3" max="3" width="17.5546875" style="32" customWidth="1"/>
    <col min="4" max="4" width="9.33203125" bestFit="1" customWidth="1"/>
  </cols>
  <sheetData>
    <row r="2" spans="1:4" ht="24.6" customHeight="1" x14ac:dyDescent="0.35">
      <c r="A2" s="131" t="s">
        <v>61</v>
      </c>
      <c r="B2" s="131"/>
      <c r="C2" s="131"/>
      <c r="D2" s="131"/>
    </row>
    <row r="3" spans="1:4" ht="15.6" x14ac:dyDescent="0.3">
      <c r="A3" s="130" t="s">
        <v>62</v>
      </c>
      <c r="B3" s="130"/>
      <c r="C3" s="130"/>
      <c r="D3" s="130"/>
    </row>
    <row r="4" spans="1:4" x14ac:dyDescent="0.25">
      <c r="A4" s="104"/>
      <c r="B4" s="105"/>
      <c r="C4" s="105"/>
      <c r="D4" s="104"/>
    </row>
    <row r="5" spans="1:4" x14ac:dyDescent="0.25">
      <c r="A5" s="106" t="s">
        <v>63</v>
      </c>
      <c r="B5" s="107" t="s">
        <v>154</v>
      </c>
      <c r="C5" s="107" t="s">
        <v>155</v>
      </c>
      <c r="D5" s="108" t="s">
        <v>64</v>
      </c>
    </row>
    <row r="6" spans="1:4" x14ac:dyDescent="0.25">
      <c r="A6" s="109" t="s">
        <v>156</v>
      </c>
      <c r="B6" s="110">
        <v>101.06759</v>
      </c>
      <c r="C6" s="110">
        <v>4227.1752200000001</v>
      </c>
      <c r="D6" s="116">
        <f t="shared" ref="D6:D15" si="0">(C6-B6)/B6</f>
        <v>40.82523022464472</v>
      </c>
    </row>
    <row r="7" spans="1:4" x14ac:dyDescent="0.25">
      <c r="A7" s="109" t="s">
        <v>157</v>
      </c>
      <c r="B7" s="110">
        <v>199.41801000000001</v>
      </c>
      <c r="C7" s="110">
        <v>1885.7376300000001</v>
      </c>
      <c r="D7" s="116">
        <f t="shared" si="0"/>
        <v>8.4562052344219047</v>
      </c>
    </row>
    <row r="8" spans="1:4" x14ac:dyDescent="0.25">
      <c r="A8" s="109" t="s">
        <v>158</v>
      </c>
      <c r="B8" s="110">
        <v>72.044070000000005</v>
      </c>
      <c r="C8" s="110">
        <v>494.01713999999998</v>
      </c>
      <c r="D8" s="116">
        <f t="shared" si="0"/>
        <v>5.8571520182021919</v>
      </c>
    </row>
    <row r="9" spans="1:4" x14ac:dyDescent="0.25">
      <c r="A9" s="109" t="s">
        <v>159</v>
      </c>
      <c r="B9" s="110">
        <v>6413.3231699999997</v>
      </c>
      <c r="C9" s="110">
        <v>26812.792990000002</v>
      </c>
      <c r="D9" s="116">
        <f t="shared" si="0"/>
        <v>3.1807955531422256</v>
      </c>
    </row>
    <row r="10" spans="1:4" x14ac:dyDescent="0.25">
      <c r="A10" s="109" t="s">
        <v>160</v>
      </c>
      <c r="B10" s="110">
        <v>303.50177000000002</v>
      </c>
      <c r="C10" s="110">
        <v>1232.3713700000001</v>
      </c>
      <c r="D10" s="116">
        <f t="shared" si="0"/>
        <v>3.0605080161476486</v>
      </c>
    </row>
    <row r="11" spans="1:4" x14ac:dyDescent="0.25">
      <c r="A11" s="109" t="s">
        <v>161</v>
      </c>
      <c r="B11" s="110">
        <v>4889.0702000000001</v>
      </c>
      <c r="C11" s="110">
        <v>17803.446909999999</v>
      </c>
      <c r="D11" s="116">
        <f t="shared" si="0"/>
        <v>2.6414790914640576</v>
      </c>
    </row>
    <row r="12" spans="1:4" x14ac:dyDescent="0.25">
      <c r="A12" s="109" t="s">
        <v>162</v>
      </c>
      <c r="B12" s="110">
        <v>36752.478969999996</v>
      </c>
      <c r="C12" s="110">
        <v>133416.71528</v>
      </c>
      <c r="D12" s="116">
        <f t="shared" si="0"/>
        <v>2.6301419392390994</v>
      </c>
    </row>
    <row r="13" spans="1:4" x14ac:dyDescent="0.25">
      <c r="A13" s="109" t="s">
        <v>163</v>
      </c>
      <c r="B13" s="110">
        <v>11.60768</v>
      </c>
      <c r="C13" s="110">
        <v>39.80151</v>
      </c>
      <c r="D13" s="116">
        <f t="shared" si="0"/>
        <v>2.4288944905441912</v>
      </c>
    </row>
    <row r="14" spans="1:4" x14ac:dyDescent="0.25">
      <c r="A14" s="109" t="s">
        <v>164</v>
      </c>
      <c r="B14" s="110">
        <v>288.57549</v>
      </c>
      <c r="C14" s="110">
        <v>930.93550000000005</v>
      </c>
      <c r="D14" s="116">
        <f t="shared" si="0"/>
        <v>2.2259687057968787</v>
      </c>
    </row>
    <row r="15" spans="1:4" x14ac:dyDescent="0.25">
      <c r="A15" s="109" t="s">
        <v>165</v>
      </c>
      <c r="B15" s="110">
        <v>8526.4565000000002</v>
      </c>
      <c r="C15" s="110">
        <v>26560.501960000001</v>
      </c>
      <c r="D15" s="116">
        <f t="shared" si="0"/>
        <v>2.1150691919908349</v>
      </c>
    </row>
    <row r="16" spans="1:4" x14ac:dyDescent="0.25">
      <c r="A16" s="111"/>
      <c r="B16" s="105"/>
      <c r="C16" s="105"/>
      <c r="D16" s="112"/>
    </row>
    <row r="17" spans="1:4" x14ac:dyDescent="0.25">
      <c r="A17" s="113"/>
      <c r="B17" s="105"/>
      <c r="C17" s="105"/>
      <c r="D17" s="104"/>
    </row>
    <row r="18" spans="1:4" ht="19.2" x14ac:dyDescent="0.35">
      <c r="A18" s="131" t="s">
        <v>65</v>
      </c>
      <c r="B18" s="131"/>
      <c r="C18" s="131"/>
      <c r="D18" s="131"/>
    </row>
    <row r="19" spans="1:4" ht="15.6" x14ac:dyDescent="0.3">
      <c r="A19" s="130" t="s">
        <v>66</v>
      </c>
      <c r="B19" s="130"/>
      <c r="C19" s="130"/>
      <c r="D19" s="130"/>
    </row>
    <row r="20" spans="1:4" x14ac:dyDescent="0.25">
      <c r="A20" s="114"/>
      <c r="B20" s="105"/>
      <c r="C20" s="105"/>
      <c r="D20" s="104"/>
    </row>
    <row r="21" spans="1:4" x14ac:dyDescent="0.25">
      <c r="A21" s="106" t="s">
        <v>63</v>
      </c>
      <c r="B21" s="107" t="s">
        <v>154</v>
      </c>
      <c r="C21" s="107" t="s">
        <v>155</v>
      </c>
      <c r="D21" s="108" t="s">
        <v>64</v>
      </c>
    </row>
    <row r="22" spans="1:4" x14ac:dyDescent="0.25">
      <c r="A22" s="109" t="s">
        <v>166</v>
      </c>
      <c r="B22" s="110">
        <v>1494709.9394100001</v>
      </c>
      <c r="C22" s="110">
        <v>1595355.3251100001</v>
      </c>
      <c r="D22" s="116">
        <f t="shared" ref="D22:D31" si="1">(C22-B22)/B22</f>
        <v>6.7334392477330599E-2</v>
      </c>
    </row>
    <row r="23" spans="1:4" x14ac:dyDescent="0.25">
      <c r="A23" s="109" t="s">
        <v>167</v>
      </c>
      <c r="B23" s="110">
        <v>1097376.0796399999</v>
      </c>
      <c r="C23" s="110">
        <v>1015016.02336</v>
      </c>
      <c r="D23" s="116">
        <f t="shared" si="1"/>
        <v>-7.5051805673601493E-2</v>
      </c>
    </row>
    <row r="24" spans="1:4" x14ac:dyDescent="0.25">
      <c r="A24" s="109" t="s">
        <v>168</v>
      </c>
      <c r="B24" s="110">
        <v>1103003.9432600001</v>
      </c>
      <c r="C24" s="110">
        <v>1014358.85668</v>
      </c>
      <c r="D24" s="116">
        <f t="shared" si="1"/>
        <v>-8.0366971597584491E-2</v>
      </c>
    </row>
    <row r="25" spans="1:4" x14ac:dyDescent="0.25">
      <c r="A25" s="109" t="s">
        <v>169</v>
      </c>
      <c r="B25" s="110">
        <v>799625.13196999999</v>
      </c>
      <c r="C25" s="110">
        <v>887697.15134999994</v>
      </c>
      <c r="D25" s="116">
        <f t="shared" si="1"/>
        <v>0.11014163494714196</v>
      </c>
    </row>
    <row r="26" spans="1:4" x14ac:dyDescent="0.25">
      <c r="A26" s="109" t="s">
        <v>170</v>
      </c>
      <c r="B26" s="110">
        <v>918603.85025999998</v>
      </c>
      <c r="C26" s="110">
        <v>788551.01213000005</v>
      </c>
      <c r="D26" s="116">
        <f t="shared" si="1"/>
        <v>-0.14157663076764812</v>
      </c>
    </row>
    <row r="27" spans="1:4" x14ac:dyDescent="0.25">
      <c r="A27" s="109" t="s">
        <v>171</v>
      </c>
      <c r="B27" s="110">
        <v>680391.78032000002</v>
      </c>
      <c r="C27" s="110">
        <v>785632.9632</v>
      </c>
      <c r="D27" s="116">
        <f t="shared" si="1"/>
        <v>0.15467732845112153</v>
      </c>
    </row>
    <row r="28" spans="1:4" x14ac:dyDescent="0.25">
      <c r="A28" s="109" t="s">
        <v>172</v>
      </c>
      <c r="B28" s="110">
        <v>649935.57932999998</v>
      </c>
      <c r="C28" s="110">
        <v>718570.64153999998</v>
      </c>
      <c r="D28" s="116">
        <f t="shared" si="1"/>
        <v>0.10560286956555591</v>
      </c>
    </row>
    <row r="29" spans="1:4" x14ac:dyDescent="0.25">
      <c r="A29" s="109" t="s">
        <v>173</v>
      </c>
      <c r="B29" s="110">
        <v>766409.37213000003</v>
      </c>
      <c r="C29" s="110">
        <v>706049.38295</v>
      </c>
      <c r="D29" s="116">
        <f t="shared" si="1"/>
        <v>-7.8756851592573743E-2</v>
      </c>
    </row>
    <row r="30" spans="1:4" x14ac:dyDescent="0.25">
      <c r="A30" s="109" t="s">
        <v>174</v>
      </c>
      <c r="B30" s="110">
        <v>637015.67411000002</v>
      </c>
      <c r="C30" s="110">
        <v>608992.27341000002</v>
      </c>
      <c r="D30" s="116">
        <f t="shared" si="1"/>
        <v>-4.3991697283041913E-2</v>
      </c>
    </row>
    <row r="31" spans="1:4" x14ac:dyDescent="0.25">
      <c r="A31" s="109" t="s">
        <v>175</v>
      </c>
      <c r="B31" s="110">
        <v>646152.68493999995</v>
      </c>
      <c r="C31" s="110">
        <v>543258.48091000004</v>
      </c>
      <c r="D31" s="116">
        <f t="shared" si="1"/>
        <v>-0.15924131622165183</v>
      </c>
    </row>
    <row r="32" spans="1:4" x14ac:dyDescent="0.25">
      <c r="A32" s="104"/>
      <c r="B32" s="105"/>
      <c r="C32" s="105"/>
      <c r="D32" s="104"/>
    </row>
    <row r="33" spans="1:4" ht="19.2" x14ac:dyDescent="0.35">
      <c r="A33" s="131" t="s">
        <v>67</v>
      </c>
      <c r="B33" s="131"/>
      <c r="C33" s="131"/>
      <c r="D33" s="131"/>
    </row>
    <row r="34" spans="1:4" ht="15.6" x14ac:dyDescent="0.3">
      <c r="A34" s="130" t="s">
        <v>71</v>
      </c>
      <c r="B34" s="130"/>
      <c r="C34" s="130"/>
      <c r="D34" s="130"/>
    </row>
    <row r="35" spans="1:4" x14ac:dyDescent="0.25">
      <c r="A35" s="104"/>
      <c r="B35" s="105"/>
      <c r="C35" s="105"/>
      <c r="D35" s="104"/>
    </row>
    <row r="36" spans="1:4" x14ac:dyDescent="0.25">
      <c r="A36" s="106" t="s">
        <v>69</v>
      </c>
      <c r="B36" s="107" t="s">
        <v>154</v>
      </c>
      <c r="C36" s="107" t="s">
        <v>155</v>
      </c>
      <c r="D36" s="108" t="s">
        <v>64</v>
      </c>
    </row>
    <row r="37" spans="1:4" x14ac:dyDescent="0.25">
      <c r="A37" s="109" t="s">
        <v>151</v>
      </c>
      <c r="B37" s="110">
        <v>422556.94748999999</v>
      </c>
      <c r="C37" s="110">
        <v>833909.42724999995</v>
      </c>
      <c r="D37" s="116">
        <f t="shared" ref="D37:D46" si="2">(C37-B37)/B37</f>
        <v>0.97348412374579363</v>
      </c>
    </row>
    <row r="38" spans="1:4" x14ac:dyDescent="0.25">
      <c r="A38" s="109" t="s">
        <v>135</v>
      </c>
      <c r="B38" s="110">
        <v>5688.9342999999999</v>
      </c>
      <c r="C38" s="110">
        <v>9401.9723099999992</v>
      </c>
      <c r="D38" s="116">
        <f t="shared" si="2"/>
        <v>0.65267725275013277</v>
      </c>
    </row>
    <row r="39" spans="1:4" x14ac:dyDescent="0.25">
      <c r="A39" s="109" t="s">
        <v>141</v>
      </c>
      <c r="B39" s="110">
        <v>2555442.9644499999</v>
      </c>
      <c r="C39" s="110">
        <v>2622691.0740200002</v>
      </c>
      <c r="D39" s="116">
        <f t="shared" si="2"/>
        <v>2.631563705608821E-2</v>
      </c>
    </row>
    <row r="40" spans="1:4" x14ac:dyDescent="0.25">
      <c r="A40" s="109" t="s">
        <v>147</v>
      </c>
      <c r="B40" s="110">
        <v>1077841.6254100001</v>
      </c>
      <c r="C40" s="110">
        <v>1099675.8446800001</v>
      </c>
      <c r="D40" s="116">
        <f t="shared" si="2"/>
        <v>2.0257353914768773E-2</v>
      </c>
    </row>
    <row r="41" spans="1:4" x14ac:dyDescent="0.25">
      <c r="A41" s="109" t="s">
        <v>143</v>
      </c>
      <c r="B41" s="110">
        <v>2697145.7658500001</v>
      </c>
      <c r="C41" s="110">
        <v>2732652.42692</v>
      </c>
      <c r="D41" s="116">
        <f t="shared" si="2"/>
        <v>1.3164531750403954E-2</v>
      </c>
    </row>
    <row r="42" spans="1:4" x14ac:dyDescent="0.25">
      <c r="A42" s="109" t="s">
        <v>145</v>
      </c>
      <c r="B42" s="110">
        <v>1476067.5599199999</v>
      </c>
      <c r="C42" s="110">
        <v>1492102.33904</v>
      </c>
      <c r="D42" s="116">
        <f t="shared" si="2"/>
        <v>1.0863174258005599E-2</v>
      </c>
    </row>
    <row r="43" spans="1:4" x14ac:dyDescent="0.25">
      <c r="A43" s="111" t="s">
        <v>128</v>
      </c>
      <c r="B43" s="110">
        <v>964862.98733000003</v>
      </c>
      <c r="C43" s="110">
        <v>969383.17026000004</v>
      </c>
      <c r="D43" s="116">
        <f t="shared" si="2"/>
        <v>4.6847925450103607E-3</v>
      </c>
    </row>
    <row r="44" spans="1:4" x14ac:dyDescent="0.25">
      <c r="A44" s="109" t="s">
        <v>149</v>
      </c>
      <c r="B44" s="110">
        <v>362541.25273000001</v>
      </c>
      <c r="C44" s="110">
        <v>364158.48401000001</v>
      </c>
      <c r="D44" s="116">
        <f t="shared" si="2"/>
        <v>4.4608200248163997E-3</v>
      </c>
    </row>
    <row r="45" spans="1:4" x14ac:dyDescent="0.25">
      <c r="A45" s="109" t="s">
        <v>153</v>
      </c>
      <c r="B45" s="110">
        <v>521644.85258000001</v>
      </c>
      <c r="C45" s="110">
        <v>523848.37258999998</v>
      </c>
      <c r="D45" s="116">
        <f t="shared" si="2"/>
        <v>4.2241766579342293E-3</v>
      </c>
    </row>
    <row r="46" spans="1:4" x14ac:dyDescent="0.25">
      <c r="A46" s="109" t="s">
        <v>136</v>
      </c>
      <c r="B46" s="110">
        <v>337285.63448000001</v>
      </c>
      <c r="C46" s="110">
        <v>338681.24838</v>
      </c>
      <c r="D46" s="116">
        <f t="shared" si="2"/>
        <v>4.1377804369037013E-3</v>
      </c>
    </row>
    <row r="47" spans="1:4" x14ac:dyDescent="0.25">
      <c r="A47" s="104"/>
      <c r="B47" s="105"/>
      <c r="C47" s="105"/>
      <c r="D47" s="104"/>
    </row>
    <row r="48" spans="1:4" ht="19.2" x14ac:dyDescent="0.35">
      <c r="A48" s="131" t="s">
        <v>70</v>
      </c>
      <c r="B48" s="131"/>
      <c r="C48" s="131"/>
      <c r="D48" s="131"/>
    </row>
    <row r="49" spans="1:4" ht="15.6" x14ac:dyDescent="0.3">
      <c r="A49" s="130" t="s">
        <v>68</v>
      </c>
      <c r="B49" s="130"/>
      <c r="C49" s="130"/>
      <c r="D49" s="130"/>
    </row>
    <row r="50" spans="1:4" x14ac:dyDescent="0.25">
      <c r="A50" s="104"/>
      <c r="B50" s="105"/>
      <c r="C50" s="105"/>
      <c r="D50" s="104"/>
    </row>
    <row r="51" spans="1:4" x14ac:dyDescent="0.25">
      <c r="A51" s="106" t="s">
        <v>69</v>
      </c>
      <c r="B51" s="107" t="s">
        <v>154</v>
      </c>
      <c r="C51" s="107" t="s">
        <v>155</v>
      </c>
      <c r="D51" s="108" t="s">
        <v>64</v>
      </c>
    </row>
    <row r="52" spans="1:4" x14ac:dyDescent="0.25">
      <c r="A52" s="109" t="s">
        <v>143</v>
      </c>
      <c r="B52" s="110">
        <v>2697145.7658500001</v>
      </c>
      <c r="C52" s="110">
        <v>2732652.42692</v>
      </c>
      <c r="D52" s="116">
        <f t="shared" ref="D52:D61" si="3">(C52-B52)/B52</f>
        <v>1.3164531750403954E-2</v>
      </c>
    </row>
    <row r="53" spans="1:4" x14ac:dyDescent="0.25">
      <c r="A53" s="109" t="s">
        <v>141</v>
      </c>
      <c r="B53" s="110">
        <v>2555442.9644499999</v>
      </c>
      <c r="C53" s="110">
        <v>2622691.0740200002</v>
      </c>
      <c r="D53" s="116">
        <f t="shared" si="3"/>
        <v>2.631563705608821E-2</v>
      </c>
    </row>
    <row r="54" spans="1:4" x14ac:dyDescent="0.25">
      <c r="A54" s="109" t="s">
        <v>142</v>
      </c>
      <c r="B54" s="110">
        <v>1667733.55798</v>
      </c>
      <c r="C54" s="110">
        <v>1525707.6310399999</v>
      </c>
      <c r="D54" s="116">
        <f t="shared" si="3"/>
        <v>-8.5161041618677658E-2</v>
      </c>
    </row>
    <row r="55" spans="1:4" x14ac:dyDescent="0.25">
      <c r="A55" s="109" t="s">
        <v>145</v>
      </c>
      <c r="B55" s="110">
        <v>1476067.5599199999</v>
      </c>
      <c r="C55" s="110">
        <v>1492102.33904</v>
      </c>
      <c r="D55" s="116">
        <f t="shared" si="3"/>
        <v>1.0863174258005599E-2</v>
      </c>
    </row>
    <row r="56" spans="1:4" x14ac:dyDescent="0.25">
      <c r="A56" s="109" t="s">
        <v>148</v>
      </c>
      <c r="B56" s="110">
        <v>1404791.62567</v>
      </c>
      <c r="C56" s="110">
        <v>1386470.60008</v>
      </c>
      <c r="D56" s="116">
        <f t="shared" si="3"/>
        <v>-1.3041810084297707E-2</v>
      </c>
    </row>
    <row r="57" spans="1:4" x14ac:dyDescent="0.25">
      <c r="A57" s="109" t="s">
        <v>147</v>
      </c>
      <c r="B57" s="110">
        <v>1077841.6254100001</v>
      </c>
      <c r="C57" s="110">
        <v>1099675.8446800001</v>
      </c>
      <c r="D57" s="116">
        <f t="shared" si="3"/>
        <v>2.0257353914768773E-2</v>
      </c>
    </row>
    <row r="58" spans="1:4" x14ac:dyDescent="0.25">
      <c r="A58" s="109" t="s">
        <v>128</v>
      </c>
      <c r="B58" s="110">
        <v>964862.98733000003</v>
      </c>
      <c r="C58" s="110">
        <v>969383.17026000004</v>
      </c>
      <c r="D58" s="116">
        <f t="shared" si="3"/>
        <v>4.6847925450103607E-3</v>
      </c>
    </row>
    <row r="59" spans="1:4" x14ac:dyDescent="0.25">
      <c r="A59" s="109" t="s">
        <v>146</v>
      </c>
      <c r="B59" s="110">
        <v>974843.93466000003</v>
      </c>
      <c r="C59" s="110">
        <v>964275.31706000003</v>
      </c>
      <c r="D59" s="116">
        <f t="shared" si="3"/>
        <v>-1.0841343136310381E-2</v>
      </c>
    </row>
    <row r="60" spans="1:4" x14ac:dyDescent="0.25">
      <c r="A60" s="109" t="s">
        <v>151</v>
      </c>
      <c r="B60" s="110">
        <v>422556.94748999999</v>
      </c>
      <c r="C60" s="110">
        <v>833909.42724999995</v>
      </c>
      <c r="D60" s="116">
        <f t="shared" si="3"/>
        <v>0.97348412374579363</v>
      </c>
    </row>
    <row r="61" spans="1:4" x14ac:dyDescent="0.25">
      <c r="A61" s="109" t="s">
        <v>138</v>
      </c>
      <c r="B61" s="110">
        <v>798051.74418000004</v>
      </c>
      <c r="C61" s="110">
        <v>751386.43593000004</v>
      </c>
      <c r="D61" s="116">
        <f t="shared" si="3"/>
        <v>-5.8474038294282174E-2</v>
      </c>
    </row>
    <row r="62" spans="1:4" x14ac:dyDescent="0.25">
      <c r="A62" s="104"/>
      <c r="B62" s="105"/>
      <c r="C62" s="105"/>
      <c r="D62" s="104"/>
    </row>
    <row r="63" spans="1:4" ht="19.2" x14ac:dyDescent="0.35">
      <c r="A63" s="131" t="s">
        <v>72</v>
      </c>
      <c r="B63" s="131"/>
      <c r="C63" s="131"/>
      <c r="D63" s="131"/>
    </row>
    <row r="64" spans="1:4" ht="15.6" x14ac:dyDescent="0.3">
      <c r="A64" s="130" t="s">
        <v>73</v>
      </c>
      <c r="B64" s="130"/>
      <c r="C64" s="130"/>
      <c r="D64" s="130"/>
    </row>
    <row r="65" spans="1:4" x14ac:dyDescent="0.25">
      <c r="A65" s="104"/>
      <c r="B65" s="105"/>
      <c r="C65" s="105"/>
      <c r="D65" s="104"/>
    </row>
    <row r="66" spans="1:4" x14ac:dyDescent="0.25">
      <c r="A66" s="106" t="s">
        <v>74</v>
      </c>
      <c r="B66" s="107" t="s">
        <v>154</v>
      </c>
      <c r="C66" s="107" t="s">
        <v>155</v>
      </c>
      <c r="D66" s="108" t="s">
        <v>64</v>
      </c>
    </row>
    <row r="67" spans="1:4" x14ac:dyDescent="0.25">
      <c r="A67" s="109" t="s">
        <v>176</v>
      </c>
      <c r="B67" s="115">
        <v>7708876.4889099998</v>
      </c>
      <c r="C67" s="115">
        <v>7918661.9381299997</v>
      </c>
      <c r="D67" s="116">
        <f t="shared" ref="D67:D76" si="4">(C67-B67)/B67</f>
        <v>2.7213492072651245E-2</v>
      </c>
    </row>
    <row r="68" spans="1:4" x14ac:dyDescent="0.25">
      <c r="A68" s="109" t="s">
        <v>177</v>
      </c>
      <c r="B68" s="115">
        <v>1743429.5956999999</v>
      </c>
      <c r="C68" s="115">
        <v>1511245.2894600001</v>
      </c>
      <c r="D68" s="116">
        <f t="shared" si="4"/>
        <v>-0.13317676080104404</v>
      </c>
    </row>
    <row r="69" spans="1:4" x14ac:dyDescent="0.25">
      <c r="A69" s="109" t="s">
        <v>178</v>
      </c>
      <c r="B69" s="115">
        <v>1115779.5485</v>
      </c>
      <c r="C69" s="115">
        <v>1309262.39919</v>
      </c>
      <c r="D69" s="116">
        <f t="shared" si="4"/>
        <v>0.17340598413916886</v>
      </c>
    </row>
    <row r="70" spans="1:4" x14ac:dyDescent="0.25">
      <c r="A70" s="109" t="s">
        <v>179</v>
      </c>
      <c r="B70" s="115">
        <v>1223144.05165</v>
      </c>
      <c r="C70" s="115">
        <v>1264234.2376000001</v>
      </c>
      <c r="D70" s="116">
        <f t="shared" si="4"/>
        <v>3.3593905717458322E-2</v>
      </c>
    </row>
    <row r="71" spans="1:4" x14ac:dyDescent="0.25">
      <c r="A71" s="109" t="s">
        <v>180</v>
      </c>
      <c r="B71" s="115">
        <v>1177212.51984</v>
      </c>
      <c r="C71" s="115">
        <v>1156064.0021200001</v>
      </c>
      <c r="D71" s="116">
        <f t="shared" si="4"/>
        <v>-1.7964910637269023E-2</v>
      </c>
    </row>
    <row r="72" spans="1:4" x14ac:dyDescent="0.25">
      <c r="A72" s="109" t="s">
        <v>181</v>
      </c>
      <c r="B72" s="115">
        <v>849536.68319000001</v>
      </c>
      <c r="C72" s="115">
        <v>808742.82779000001</v>
      </c>
      <c r="D72" s="116">
        <f t="shared" si="4"/>
        <v>-4.8018945158223851E-2</v>
      </c>
    </row>
    <row r="73" spans="1:4" x14ac:dyDescent="0.25">
      <c r="A73" s="109" t="s">
        <v>182</v>
      </c>
      <c r="B73" s="115">
        <v>456044.57040999999</v>
      </c>
      <c r="C73" s="115">
        <v>431230.65168000001</v>
      </c>
      <c r="D73" s="116">
        <f t="shared" si="4"/>
        <v>-5.4411170179466006E-2</v>
      </c>
    </row>
    <row r="74" spans="1:4" x14ac:dyDescent="0.25">
      <c r="A74" s="109" t="s">
        <v>183</v>
      </c>
      <c r="B74" s="115">
        <v>387893.58986000001</v>
      </c>
      <c r="C74" s="115">
        <v>409426.01526999997</v>
      </c>
      <c r="D74" s="116">
        <f t="shared" si="4"/>
        <v>5.5511165878692481E-2</v>
      </c>
    </row>
    <row r="75" spans="1:4" x14ac:dyDescent="0.25">
      <c r="A75" s="109" t="s">
        <v>184</v>
      </c>
      <c r="B75" s="115">
        <v>362162.87958000001</v>
      </c>
      <c r="C75" s="115">
        <v>348630.36913000001</v>
      </c>
      <c r="D75" s="116">
        <f t="shared" si="4"/>
        <v>-3.7365813044378381E-2</v>
      </c>
    </row>
    <row r="76" spans="1:4" x14ac:dyDescent="0.25">
      <c r="A76" s="109" t="s">
        <v>185</v>
      </c>
      <c r="B76" s="115">
        <v>328041.14535000001</v>
      </c>
      <c r="C76" s="115">
        <v>298947.50858999998</v>
      </c>
      <c r="D76" s="116">
        <f t="shared" si="4"/>
        <v>-8.8688986648180604E-2</v>
      </c>
    </row>
    <row r="77" spans="1:4" x14ac:dyDescent="0.25">
      <c r="A77" s="104"/>
      <c r="B77" s="105"/>
      <c r="C77" s="105"/>
      <c r="D77" s="104"/>
    </row>
    <row r="78" spans="1:4" ht="19.2" x14ac:dyDescent="0.35">
      <c r="A78" s="131" t="s">
        <v>75</v>
      </c>
      <c r="B78" s="131"/>
      <c r="C78" s="131"/>
      <c r="D78" s="131"/>
    </row>
    <row r="79" spans="1:4" ht="15.6" x14ac:dyDescent="0.3">
      <c r="A79" s="130" t="s">
        <v>76</v>
      </c>
      <c r="B79" s="130"/>
      <c r="C79" s="130"/>
      <c r="D79" s="130"/>
    </row>
    <row r="80" spans="1:4" x14ac:dyDescent="0.25">
      <c r="A80" s="104"/>
      <c r="B80" s="105"/>
      <c r="C80" s="105"/>
      <c r="D80" s="104"/>
    </row>
    <row r="81" spans="1:4" x14ac:dyDescent="0.25">
      <c r="A81" s="106" t="s">
        <v>74</v>
      </c>
      <c r="B81" s="107" t="s">
        <v>154</v>
      </c>
      <c r="C81" s="107" t="s">
        <v>155</v>
      </c>
      <c r="D81" s="108" t="s">
        <v>64</v>
      </c>
    </row>
    <row r="82" spans="1:4" x14ac:dyDescent="0.25">
      <c r="A82" s="109" t="s">
        <v>186</v>
      </c>
      <c r="B82" s="115">
        <v>46.214089999999999</v>
      </c>
      <c r="C82" s="115">
        <v>245.12196</v>
      </c>
      <c r="D82" s="116">
        <f t="shared" ref="D82:D91" si="5">(C82-B82)/B82</f>
        <v>4.3040525086613197</v>
      </c>
    </row>
    <row r="83" spans="1:4" x14ac:dyDescent="0.25">
      <c r="A83" s="109" t="s">
        <v>187</v>
      </c>
      <c r="B83" s="115">
        <v>931.75532999999996</v>
      </c>
      <c r="C83" s="115">
        <v>1857.1685500000001</v>
      </c>
      <c r="D83" s="116">
        <f t="shared" si="5"/>
        <v>0.99319337405883168</v>
      </c>
    </row>
    <row r="84" spans="1:4" x14ac:dyDescent="0.25">
      <c r="A84" s="109" t="s">
        <v>188</v>
      </c>
      <c r="B84" s="115">
        <v>13834.467839999999</v>
      </c>
      <c r="C84" s="115">
        <v>22784.43288</v>
      </c>
      <c r="D84" s="116">
        <f t="shared" si="5"/>
        <v>0.64693236801799536</v>
      </c>
    </row>
    <row r="85" spans="1:4" x14ac:dyDescent="0.25">
      <c r="A85" s="109" t="s">
        <v>189</v>
      </c>
      <c r="B85" s="115">
        <v>20639.738499999999</v>
      </c>
      <c r="C85" s="115">
        <v>32917.375670000001</v>
      </c>
      <c r="D85" s="116">
        <f t="shared" si="5"/>
        <v>0.59485429866274719</v>
      </c>
    </row>
    <row r="86" spans="1:4" x14ac:dyDescent="0.25">
      <c r="A86" s="109" t="s">
        <v>190</v>
      </c>
      <c r="B86" s="115">
        <v>267.83402999999998</v>
      </c>
      <c r="C86" s="115">
        <v>388.48221999999998</v>
      </c>
      <c r="D86" s="116">
        <f t="shared" si="5"/>
        <v>0.45045877852041433</v>
      </c>
    </row>
    <row r="87" spans="1:4" x14ac:dyDescent="0.25">
      <c r="A87" s="109" t="s">
        <v>191</v>
      </c>
      <c r="B87" s="115">
        <v>366.38605999999999</v>
      </c>
      <c r="C87" s="115">
        <v>527.36580000000004</v>
      </c>
      <c r="D87" s="116">
        <f t="shared" si="5"/>
        <v>0.43937190186766401</v>
      </c>
    </row>
    <row r="88" spans="1:4" x14ac:dyDescent="0.25">
      <c r="A88" s="109" t="s">
        <v>192</v>
      </c>
      <c r="B88" s="115">
        <v>2665.0007500000002</v>
      </c>
      <c r="C88" s="115">
        <v>3827.7376399999998</v>
      </c>
      <c r="D88" s="116">
        <f t="shared" si="5"/>
        <v>0.43629889785209242</v>
      </c>
    </row>
    <row r="89" spans="1:4" x14ac:dyDescent="0.25">
      <c r="A89" s="109" t="s">
        <v>193</v>
      </c>
      <c r="B89" s="115">
        <v>75253.931460000007</v>
      </c>
      <c r="C89" s="115">
        <v>107260.78926000001</v>
      </c>
      <c r="D89" s="116">
        <f t="shared" si="5"/>
        <v>0.42531808211259658</v>
      </c>
    </row>
    <row r="90" spans="1:4" x14ac:dyDescent="0.25">
      <c r="A90" s="109" t="s">
        <v>194</v>
      </c>
      <c r="B90" s="115">
        <v>1461.2404799999999</v>
      </c>
      <c r="C90" s="115">
        <v>2072.7404000000001</v>
      </c>
      <c r="D90" s="116">
        <f t="shared" si="5"/>
        <v>0.41848000268922214</v>
      </c>
    </row>
    <row r="91" spans="1:4" x14ac:dyDescent="0.25">
      <c r="A91" s="109" t="s">
        <v>195</v>
      </c>
      <c r="B91" s="115">
        <v>32909.81379</v>
      </c>
      <c r="C91" s="115">
        <v>46603.962829999997</v>
      </c>
      <c r="D91" s="116">
        <f t="shared" si="5"/>
        <v>0.41611141063827928</v>
      </c>
    </row>
    <row r="92" spans="1:4" x14ac:dyDescent="0.25">
      <c r="A92" s="104" t="s">
        <v>120</v>
      </c>
      <c r="B92" s="105"/>
      <c r="C92" s="105"/>
      <c r="D92" s="104"/>
    </row>
  </sheetData>
  <mergeCells count="12">
    <mergeCell ref="A79:D79"/>
    <mergeCell ref="A2:D2"/>
    <mergeCell ref="A3:D3"/>
    <mergeCell ref="A18:D18"/>
    <mergeCell ref="A19:D19"/>
    <mergeCell ref="A33:D33"/>
    <mergeCell ref="A34:D34"/>
    <mergeCell ref="A48:D48"/>
    <mergeCell ref="A49:D49"/>
    <mergeCell ref="A63:D63"/>
    <mergeCell ref="A64:D64"/>
    <mergeCell ref="A78:D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4"/>
  <sheetViews>
    <sheetView showGridLines="0" zoomScale="80" zoomScaleNormal="80" workbookViewId="0">
      <selection activeCell="O3" sqref="O3"/>
    </sheetView>
  </sheetViews>
  <sheetFormatPr defaultColWidth="9.109375" defaultRowHeight="13.2" x14ac:dyDescent="0.25"/>
  <cols>
    <col min="1" max="1" width="44.6640625" style="17" customWidth="1"/>
    <col min="2" max="2" width="15.77734375" style="19" customWidth="1"/>
    <col min="3" max="3" width="15.77734375" style="17" customWidth="1"/>
    <col min="4" max="5" width="11.77734375" style="17" customWidth="1"/>
    <col min="6" max="7" width="15.77734375" style="17" customWidth="1"/>
    <col min="8" max="9" width="11.77734375" style="17" customWidth="1"/>
    <col min="10" max="11" width="15.77734375" style="17" customWidth="1"/>
    <col min="12" max="13" width="11.77734375" style="17" customWidth="1"/>
    <col min="14" max="16384" width="9.109375" style="17"/>
  </cols>
  <sheetData>
    <row r="1" spans="1:13" ht="24.6" x14ac:dyDescent="0.4">
      <c r="B1" s="129" t="s">
        <v>121</v>
      </c>
      <c r="C1" s="129"/>
      <c r="D1" s="129"/>
      <c r="E1" s="129"/>
      <c r="F1" s="129"/>
      <c r="G1" s="129"/>
      <c r="H1" s="129"/>
      <c r="I1" s="129"/>
      <c r="J1" s="129"/>
    </row>
    <row r="2" spans="1:13" x14ac:dyDescent="0.25">
      <c r="D2" s="18"/>
    </row>
    <row r="3" spans="1:13" x14ac:dyDescent="0.25">
      <c r="D3" s="18"/>
    </row>
    <row r="4" spans="1:13" x14ac:dyDescent="0.25">
      <c r="B4" s="20"/>
      <c r="C4" s="18"/>
      <c r="D4" s="18"/>
      <c r="E4" s="18"/>
      <c r="F4" s="18"/>
      <c r="G4" s="18"/>
      <c r="H4" s="18"/>
      <c r="I4" s="18"/>
    </row>
    <row r="5" spans="1:13" ht="24.6" x14ac:dyDescent="0.25">
      <c r="A5" s="133" t="s">
        <v>111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5"/>
    </row>
    <row r="6" spans="1:13" ht="17.399999999999999" x14ac:dyDescent="0.25">
      <c r="A6" s="82"/>
      <c r="B6" s="132" t="str">
        <f>SEKTOR_USD!B6</f>
        <v>1 - 31 AĞUSTOS</v>
      </c>
      <c r="C6" s="132"/>
      <c r="D6" s="132"/>
      <c r="E6" s="132"/>
      <c r="F6" s="132" t="str">
        <f>SEKTOR_USD!F6</f>
        <v>1 OCAK  -  31 AĞUSTOS</v>
      </c>
      <c r="G6" s="132"/>
      <c r="H6" s="132"/>
      <c r="I6" s="132"/>
      <c r="J6" s="132" t="s">
        <v>103</v>
      </c>
      <c r="K6" s="132"/>
      <c r="L6" s="132"/>
      <c r="M6" s="132"/>
    </row>
    <row r="7" spans="1:13" ht="28.2" x14ac:dyDescent="0.3">
      <c r="A7" s="83" t="s">
        <v>1</v>
      </c>
      <c r="B7" s="84">
        <f>SEKTOR_USD!B7</f>
        <v>2024</v>
      </c>
      <c r="C7" s="85">
        <f>SEKTOR_USD!C7</f>
        <v>2025</v>
      </c>
      <c r="D7" s="7" t="s">
        <v>115</v>
      </c>
      <c r="E7" s="7" t="s">
        <v>116</v>
      </c>
      <c r="F7" s="5"/>
      <c r="G7" s="6"/>
      <c r="H7" s="7" t="s">
        <v>115</v>
      </c>
      <c r="I7" s="7" t="s">
        <v>116</v>
      </c>
      <c r="J7" s="5"/>
      <c r="K7" s="5"/>
      <c r="L7" s="7" t="s">
        <v>115</v>
      </c>
      <c r="M7" s="7" t="s">
        <v>116</v>
      </c>
    </row>
    <row r="8" spans="1:13" ht="16.8" x14ac:dyDescent="0.3">
      <c r="A8" s="86" t="s">
        <v>2</v>
      </c>
      <c r="B8" s="87">
        <f>SEKTOR_USD!B8*$B$52</f>
        <v>95615162.847283736</v>
      </c>
      <c r="C8" s="87">
        <f>SEKTOR_USD!C8*$C$52</f>
        <v>111421440.82222693</v>
      </c>
      <c r="D8" s="88">
        <f t="shared" ref="D8:D42" si="0">(C8-B8)/B8*100</f>
        <v>16.531141614211265</v>
      </c>
      <c r="E8" s="88">
        <f t="shared" ref="E8:E43" si="1">C8/C$43*100</f>
        <v>14.6360840153302</v>
      </c>
      <c r="F8" s="87">
        <f>SEKTOR_USD!F8*$B$53</f>
        <v>741637946.54451382</v>
      </c>
      <c r="G8" s="87">
        <f>SEKTOR_USD!G8*$C$53</f>
        <v>885707203.57810295</v>
      </c>
      <c r="H8" s="88">
        <f t="shared" ref="H8:H42" si="2">(G8-F8)/F8*100</f>
        <v>19.425820604898341</v>
      </c>
      <c r="I8" s="88">
        <f t="shared" ref="I8:I43" si="3">G8/G$43*100</f>
        <v>15.013637119878148</v>
      </c>
      <c r="J8" s="87">
        <f>SEKTOR_USD!J8*$B$54</f>
        <v>1108291675.4780622</v>
      </c>
      <c r="K8" s="87">
        <f>SEKTOR_USD!K8*$C$54</f>
        <v>1339960874.1404183</v>
      </c>
      <c r="L8" s="88">
        <f t="shared" ref="L8:L42" si="4">(K8-J8)/J8*100</f>
        <v>20.90326976086196</v>
      </c>
      <c r="M8" s="88">
        <f t="shared" ref="M8:M43" si="5">K8/K$43*100</f>
        <v>15.52547576858529</v>
      </c>
    </row>
    <row r="9" spans="1:13" s="21" customFormat="1" ht="15.6" x14ac:dyDescent="0.3">
      <c r="A9" s="89" t="s">
        <v>3</v>
      </c>
      <c r="B9" s="87">
        <f>SEKTOR_USD!B9*$B$52</f>
        <v>61863881.064600497</v>
      </c>
      <c r="C9" s="87">
        <f>SEKTOR_USD!C9*$C$52</f>
        <v>70749606.815018043</v>
      </c>
      <c r="D9" s="90">
        <f t="shared" si="0"/>
        <v>14.363349983068069</v>
      </c>
      <c r="E9" s="90">
        <f t="shared" si="1"/>
        <v>9.2935182111701415</v>
      </c>
      <c r="F9" s="87">
        <f>SEKTOR_USD!F9*$B$53</f>
        <v>496698954.10226846</v>
      </c>
      <c r="G9" s="87">
        <f>SEKTOR_USD!G9*$C$53</f>
        <v>591826373.35998046</v>
      </c>
      <c r="H9" s="90">
        <f t="shared" si="2"/>
        <v>19.151926629208411</v>
      </c>
      <c r="I9" s="90">
        <f t="shared" si="3"/>
        <v>10.032058418069232</v>
      </c>
      <c r="J9" s="87">
        <f>SEKTOR_USD!J9*$B$54</f>
        <v>752897613.74158442</v>
      </c>
      <c r="K9" s="87">
        <f>SEKTOR_USD!K9*$C$54</f>
        <v>903422574.20433629</v>
      </c>
      <c r="L9" s="90">
        <f t="shared" si="4"/>
        <v>19.992753027162106</v>
      </c>
      <c r="M9" s="90">
        <f t="shared" si="5"/>
        <v>10.467518533778126</v>
      </c>
    </row>
    <row r="10" spans="1:13" ht="13.8" x14ac:dyDescent="0.25">
      <c r="A10" s="91" t="str">
        <f>SEKTOR_USD!A10</f>
        <v xml:space="preserve"> Hububat, Bakliyat, Yağlı Tohumlar ve Mamulleri </v>
      </c>
      <c r="B10" s="92">
        <f>SEKTOR_USD!B10*$B$52</f>
        <v>32495527.923440289</v>
      </c>
      <c r="C10" s="92">
        <f>SEKTOR_USD!C10*$C$52</f>
        <v>39605235.130122989</v>
      </c>
      <c r="D10" s="93">
        <f t="shared" si="0"/>
        <v>21.879032780859031</v>
      </c>
      <c r="E10" s="93">
        <f t="shared" si="1"/>
        <v>5.2024596391303568</v>
      </c>
      <c r="F10" s="92">
        <f>SEKTOR_USD!F10*$B$53</f>
        <v>248174689.72476968</v>
      </c>
      <c r="G10" s="92">
        <f>SEKTOR_USD!G10*$C$53</f>
        <v>308757445.57419634</v>
      </c>
      <c r="H10" s="93">
        <f t="shared" si="2"/>
        <v>24.411335385012087</v>
      </c>
      <c r="I10" s="93">
        <f t="shared" si="3"/>
        <v>5.2337524490989873</v>
      </c>
      <c r="J10" s="92">
        <f>SEKTOR_USD!J10*$B$54</f>
        <v>380411413.02330256</v>
      </c>
      <c r="K10" s="92">
        <f>SEKTOR_USD!K10*$C$54</f>
        <v>452395494.45901942</v>
      </c>
      <c r="L10" s="93">
        <f t="shared" si="4"/>
        <v>18.922692372351982</v>
      </c>
      <c r="M10" s="93">
        <f t="shared" si="5"/>
        <v>5.2416868451821959</v>
      </c>
    </row>
    <row r="11" spans="1:13" ht="13.8" x14ac:dyDescent="0.25">
      <c r="A11" s="91" t="str">
        <f>SEKTOR_USD!A11</f>
        <v xml:space="preserve"> Yaş Meyve ve Sebze  </v>
      </c>
      <c r="B11" s="92">
        <f>SEKTOR_USD!B11*$B$52</f>
        <v>7174541.2577782189</v>
      </c>
      <c r="C11" s="92">
        <f>SEKTOR_USD!C11*$C$52</f>
        <v>7245290.0528814765</v>
      </c>
      <c r="D11" s="93">
        <f t="shared" si="0"/>
        <v>0.98610897284276966</v>
      </c>
      <c r="E11" s="93">
        <f t="shared" si="1"/>
        <v>0.95172592587992755</v>
      </c>
      <c r="F11" s="92">
        <f>SEKTOR_USD!F11*$B$53</f>
        <v>68510264.050174668</v>
      </c>
      <c r="G11" s="92">
        <f>SEKTOR_USD!G11*$C$53</f>
        <v>76189300.466884792</v>
      </c>
      <c r="H11" s="93">
        <f t="shared" si="2"/>
        <v>11.208592643996013</v>
      </c>
      <c r="I11" s="93">
        <f t="shared" si="3"/>
        <v>1.2914860633470078</v>
      </c>
      <c r="J11" s="92">
        <f>SEKTOR_USD!J11*$B$54</f>
        <v>109950614.965288</v>
      </c>
      <c r="K11" s="92">
        <f>SEKTOR_USD!K11*$C$54</f>
        <v>120474182.53880185</v>
      </c>
      <c r="L11" s="93">
        <f t="shared" si="4"/>
        <v>9.571176638562866</v>
      </c>
      <c r="M11" s="93">
        <f t="shared" si="5"/>
        <v>1.3958758332747279</v>
      </c>
    </row>
    <row r="12" spans="1:13" ht="13.8" x14ac:dyDescent="0.25">
      <c r="A12" s="91" t="str">
        <f>SEKTOR_USD!A12</f>
        <v xml:space="preserve"> Meyve Sebze Mamulleri </v>
      </c>
      <c r="B12" s="92">
        <f>SEKTOR_USD!B12*$B$52</f>
        <v>7382644.2893813504</v>
      </c>
      <c r="C12" s="92">
        <f>SEKTOR_USD!C12*$C$52</f>
        <v>8594528.8773433119</v>
      </c>
      <c r="D12" s="93">
        <f t="shared" si="0"/>
        <v>16.415318691502538</v>
      </c>
      <c r="E12" s="93">
        <f t="shared" si="1"/>
        <v>1.1289590745974716</v>
      </c>
      <c r="F12" s="92">
        <f>SEKTOR_USD!F12*$B$53</f>
        <v>55537028.997824758</v>
      </c>
      <c r="G12" s="92">
        <f>SEKTOR_USD!G12*$C$53</f>
        <v>64234809.658659078</v>
      </c>
      <c r="H12" s="93">
        <f t="shared" si="2"/>
        <v>15.661227865060967</v>
      </c>
      <c r="I12" s="93">
        <f t="shared" si="3"/>
        <v>1.0888452964857358</v>
      </c>
      <c r="J12" s="92">
        <f>SEKTOR_USD!J12*$B$54</f>
        <v>81669978.948179141</v>
      </c>
      <c r="K12" s="92">
        <f>SEKTOR_USD!K12*$C$54</f>
        <v>98882551.607888788</v>
      </c>
      <c r="L12" s="93">
        <f t="shared" si="4"/>
        <v>21.075764780876568</v>
      </c>
      <c r="M12" s="93">
        <f t="shared" si="5"/>
        <v>1.1457040937176528</v>
      </c>
    </row>
    <row r="13" spans="1:13" ht="13.8" x14ac:dyDescent="0.25">
      <c r="A13" s="91" t="str">
        <f>SEKTOR_USD!A13</f>
        <v xml:space="preserve"> Kuru Meyve ve Mamulleri  </v>
      </c>
      <c r="B13" s="92">
        <f>SEKTOR_USD!B13*$B$52</f>
        <v>3997255.0239747944</v>
      </c>
      <c r="C13" s="92">
        <f>SEKTOR_USD!C13*$C$52</f>
        <v>4584784.8659147481</v>
      </c>
      <c r="D13" s="93">
        <f t="shared" si="0"/>
        <v>14.698332691210808</v>
      </c>
      <c r="E13" s="93">
        <f t="shared" si="1"/>
        <v>0.60224761046490205</v>
      </c>
      <c r="F13" s="92">
        <f>SEKTOR_USD!F13*$B$53</f>
        <v>33630667.39086064</v>
      </c>
      <c r="G13" s="92">
        <f>SEKTOR_USD!G13*$C$53</f>
        <v>42073088.745492838</v>
      </c>
      <c r="H13" s="93">
        <f t="shared" si="2"/>
        <v>25.103341710448728</v>
      </c>
      <c r="I13" s="93">
        <f t="shared" si="3"/>
        <v>0.71318160717833345</v>
      </c>
      <c r="J13" s="92">
        <f>SEKTOR_USD!J13*$B$54</f>
        <v>52810258.008177623</v>
      </c>
      <c r="K13" s="92">
        <f>SEKTOR_USD!K13*$C$54</f>
        <v>70295824.655073315</v>
      </c>
      <c r="L13" s="93">
        <f t="shared" si="4"/>
        <v>33.110170838756488</v>
      </c>
      <c r="M13" s="93">
        <f t="shared" si="5"/>
        <v>0.81448357439180918</v>
      </c>
    </row>
    <row r="14" spans="1:13" ht="13.8" x14ac:dyDescent="0.25">
      <c r="A14" s="91" t="str">
        <f>SEKTOR_USD!A14</f>
        <v xml:space="preserve"> Fındık ve Mamulleri </v>
      </c>
      <c r="B14" s="92">
        <f>SEKTOR_USD!B14*$B$52</f>
        <v>5449699.0169793507</v>
      </c>
      <c r="C14" s="92">
        <f>SEKTOR_USD!C14*$C$52</f>
        <v>5098254.4791733939</v>
      </c>
      <c r="D14" s="93">
        <f t="shared" si="0"/>
        <v>-6.4488797768643522</v>
      </c>
      <c r="E14" s="93">
        <f t="shared" si="1"/>
        <v>0.66969588921192647</v>
      </c>
      <c r="F14" s="92">
        <f>SEKTOR_USD!F14*$B$53</f>
        <v>49488778.888390072</v>
      </c>
      <c r="G14" s="92">
        <f>SEKTOR_USD!G14*$C$53</f>
        <v>56207963.351402156</v>
      </c>
      <c r="H14" s="93">
        <f t="shared" si="2"/>
        <v>13.577187827094248</v>
      </c>
      <c r="I14" s="93">
        <f t="shared" si="3"/>
        <v>0.95278209502667432</v>
      </c>
      <c r="J14" s="92">
        <f>SEKTOR_USD!J14*$B$54</f>
        <v>72270467.496412501</v>
      </c>
      <c r="K14" s="92">
        <f>SEKTOR_USD!K14*$C$54</f>
        <v>94687074.230523452</v>
      </c>
      <c r="L14" s="93">
        <f t="shared" si="4"/>
        <v>31.017658402754499</v>
      </c>
      <c r="M14" s="93">
        <f t="shared" si="5"/>
        <v>1.0970931352807369</v>
      </c>
    </row>
    <row r="15" spans="1:13" ht="13.8" x14ac:dyDescent="0.25">
      <c r="A15" s="91" t="str">
        <f>SEKTOR_USD!A15</f>
        <v xml:space="preserve"> Zeytin ve Zeytinyağı </v>
      </c>
      <c r="B15" s="92">
        <f>SEKTOR_USD!B15*$B$52</f>
        <v>1868753.3382953475</v>
      </c>
      <c r="C15" s="92">
        <f>SEKTOR_USD!C15*$C$52</f>
        <v>1331557.4249889923</v>
      </c>
      <c r="D15" s="93">
        <f t="shared" si="0"/>
        <v>-28.746218256732497</v>
      </c>
      <c r="E15" s="93">
        <f t="shared" si="1"/>
        <v>0.17491055760506649</v>
      </c>
      <c r="F15" s="92">
        <f>SEKTOR_USD!F15*$B$53</f>
        <v>17667492.644185204</v>
      </c>
      <c r="G15" s="92">
        <f>SEKTOR_USD!G15*$C$53</f>
        <v>13244103.625696724</v>
      </c>
      <c r="H15" s="93">
        <f t="shared" si="2"/>
        <v>-25.036880487647029</v>
      </c>
      <c r="I15" s="93">
        <f t="shared" si="3"/>
        <v>0.2245010145689065</v>
      </c>
      <c r="J15" s="92">
        <f>SEKTOR_USD!J15*$B$54</f>
        <v>23017167.226246994</v>
      </c>
      <c r="K15" s="92">
        <f>SEKTOR_USD!K15*$C$54</f>
        <v>22513115.771258462</v>
      </c>
      <c r="L15" s="93">
        <f t="shared" si="4"/>
        <v>-2.1898935261405694</v>
      </c>
      <c r="M15" s="93">
        <f t="shared" si="5"/>
        <v>0.26084853679496367</v>
      </c>
    </row>
    <row r="16" spans="1:13" ht="13.8" x14ac:dyDescent="0.25">
      <c r="A16" s="91" t="str">
        <f>SEKTOR_USD!A16</f>
        <v xml:space="preserve"> Tütün </v>
      </c>
      <c r="B16" s="92">
        <f>SEKTOR_USD!B16*$B$52</f>
        <v>3303863.1425991356</v>
      </c>
      <c r="C16" s="92">
        <f>SEKTOR_USD!C16*$C$52</f>
        <v>3905827.8756590919</v>
      </c>
      <c r="D16" s="93">
        <f t="shared" si="0"/>
        <v>18.220026286754511</v>
      </c>
      <c r="E16" s="93">
        <f t="shared" si="1"/>
        <v>0.51306126106171634</v>
      </c>
      <c r="F16" s="92">
        <f>SEKTOR_USD!F16*$B$53</f>
        <v>20546960.253217079</v>
      </c>
      <c r="G16" s="92">
        <f>SEKTOR_USD!G16*$C$53</f>
        <v>26839805.879419215</v>
      </c>
      <c r="H16" s="93">
        <f t="shared" si="2"/>
        <v>30.626650115881997</v>
      </c>
      <c r="I16" s="93">
        <f t="shared" si="3"/>
        <v>0.45496198316291347</v>
      </c>
      <c r="J16" s="92">
        <f>SEKTOR_USD!J16*$B$54</f>
        <v>28668341.450377278</v>
      </c>
      <c r="K16" s="92">
        <f>SEKTOR_USD!K16*$C$54</f>
        <v>38457194.933324516</v>
      </c>
      <c r="L16" s="93">
        <f t="shared" si="4"/>
        <v>34.145168460097352</v>
      </c>
      <c r="M16" s="93">
        <f t="shared" si="5"/>
        <v>0.44558483727975062</v>
      </c>
    </row>
    <row r="17" spans="1:13" ht="13.8" x14ac:dyDescent="0.25">
      <c r="A17" s="91" t="str">
        <f>SEKTOR_USD!A17</f>
        <v xml:space="preserve"> Süs Bitkileri ve Mamulleri</v>
      </c>
      <c r="B17" s="92">
        <f>SEKTOR_USD!B17*$B$52</f>
        <v>191597.07215200723</v>
      </c>
      <c r="C17" s="92">
        <f>SEKTOR_USD!C17*$C$52</f>
        <v>384128.10893403715</v>
      </c>
      <c r="D17" s="93">
        <f t="shared" si="0"/>
        <v>100.48746289258624</v>
      </c>
      <c r="E17" s="93">
        <f t="shared" si="1"/>
        <v>5.0458253218773196E-2</v>
      </c>
      <c r="F17" s="92">
        <f>SEKTOR_USD!F17*$B$53</f>
        <v>3143072.1528463904</v>
      </c>
      <c r="G17" s="92">
        <f>SEKTOR_USD!G17*$C$53</f>
        <v>4279856.0582292406</v>
      </c>
      <c r="H17" s="93">
        <f t="shared" si="2"/>
        <v>36.167922659789085</v>
      </c>
      <c r="I17" s="93">
        <f t="shared" si="3"/>
        <v>7.2547909200672653E-2</v>
      </c>
      <c r="J17" s="92">
        <f>SEKTOR_USD!J17*$B$54</f>
        <v>4099372.6236002035</v>
      </c>
      <c r="K17" s="92">
        <f>SEKTOR_USD!K17*$C$54</f>
        <v>5717136.0084464075</v>
      </c>
      <c r="L17" s="93">
        <f t="shared" si="4"/>
        <v>39.463682211582686</v>
      </c>
      <c r="M17" s="93">
        <f t="shared" si="5"/>
        <v>6.6241677856289094E-2</v>
      </c>
    </row>
    <row r="18" spans="1:13" s="21" customFormat="1" ht="15.6" x14ac:dyDescent="0.3">
      <c r="A18" s="89" t="s">
        <v>12</v>
      </c>
      <c r="B18" s="87">
        <f>SEKTOR_USD!B18*$B$52</f>
        <v>11359410.504231011</v>
      </c>
      <c r="C18" s="87">
        <f>SEKTOR_USD!C18*$C$52</f>
        <v>13837201.725563085</v>
      </c>
      <c r="D18" s="90">
        <f t="shared" si="0"/>
        <v>21.812674349687217</v>
      </c>
      <c r="E18" s="90">
        <f t="shared" si="1"/>
        <v>1.8176254542923942</v>
      </c>
      <c r="F18" s="87">
        <f>SEKTOR_USD!F18*$B$53</f>
        <v>79249750.095468208</v>
      </c>
      <c r="G18" s="87">
        <f>SEKTOR_USD!G18*$C$53</f>
        <v>96148724.658933863</v>
      </c>
      <c r="H18" s="90">
        <f t="shared" si="2"/>
        <v>21.323694450907801</v>
      </c>
      <c r="I18" s="90">
        <f t="shared" si="3"/>
        <v>1.6298185853481311</v>
      </c>
      <c r="J18" s="87">
        <f>SEKTOR_USD!J18*$B$54</f>
        <v>112885958.57761037</v>
      </c>
      <c r="K18" s="87">
        <f>SEKTOR_USD!K18*$C$54</f>
        <v>144480583.11565945</v>
      </c>
      <c r="L18" s="90">
        <f t="shared" si="4"/>
        <v>27.988090756502199</v>
      </c>
      <c r="M18" s="90">
        <f t="shared" si="5"/>
        <v>1.674026335755666</v>
      </c>
    </row>
    <row r="19" spans="1:13" ht="13.8" x14ac:dyDescent="0.25">
      <c r="A19" s="91" t="str">
        <f>SEKTOR_USD!A19</f>
        <v xml:space="preserve"> Su Ürünleri ve Hayvansal Mamuller</v>
      </c>
      <c r="B19" s="92">
        <f>SEKTOR_USD!B19*$B$52</f>
        <v>11359410.504231011</v>
      </c>
      <c r="C19" s="92">
        <f>SEKTOR_USD!C19*$C$52</f>
        <v>13837201.725563085</v>
      </c>
      <c r="D19" s="93">
        <f t="shared" si="0"/>
        <v>21.812674349687217</v>
      </c>
      <c r="E19" s="93">
        <f t="shared" si="1"/>
        <v>1.8176254542923942</v>
      </c>
      <c r="F19" s="92">
        <f>SEKTOR_USD!F19*$B$53</f>
        <v>79249750.095468208</v>
      </c>
      <c r="G19" s="92">
        <f>SEKTOR_USD!G19*$C$53</f>
        <v>96148724.658933863</v>
      </c>
      <c r="H19" s="93">
        <f t="shared" si="2"/>
        <v>21.323694450907801</v>
      </c>
      <c r="I19" s="93">
        <f t="shared" si="3"/>
        <v>1.6298185853481311</v>
      </c>
      <c r="J19" s="92">
        <f>SEKTOR_USD!J19*$B$54</f>
        <v>112885958.57761037</v>
      </c>
      <c r="K19" s="92">
        <f>SEKTOR_USD!K19*$C$54</f>
        <v>144480583.11565945</v>
      </c>
      <c r="L19" s="93">
        <f t="shared" si="4"/>
        <v>27.988090756502199</v>
      </c>
      <c r="M19" s="93">
        <f t="shared" si="5"/>
        <v>1.674026335755666</v>
      </c>
    </row>
    <row r="20" spans="1:13" s="21" customFormat="1" ht="15.6" x14ac:dyDescent="0.3">
      <c r="A20" s="89" t="s">
        <v>109</v>
      </c>
      <c r="B20" s="87">
        <f>SEKTOR_USD!B20*$B$52</f>
        <v>22391871.278452229</v>
      </c>
      <c r="C20" s="87">
        <f>SEKTOR_USD!C20*$C$52</f>
        <v>26834632.281645805</v>
      </c>
      <c r="D20" s="90">
        <f t="shared" si="0"/>
        <v>19.840954549738143</v>
      </c>
      <c r="E20" s="90">
        <f t="shared" si="1"/>
        <v>3.5249403498676655</v>
      </c>
      <c r="F20" s="87">
        <f>SEKTOR_USD!F20*$B$53</f>
        <v>165689242.34677711</v>
      </c>
      <c r="G20" s="87">
        <f>SEKTOR_USD!G20*$C$53</f>
        <v>197732105.5591886</v>
      </c>
      <c r="H20" s="90">
        <f t="shared" si="2"/>
        <v>19.339133161915125</v>
      </c>
      <c r="I20" s="90">
        <f t="shared" si="3"/>
        <v>3.3517601164607851</v>
      </c>
      <c r="J20" s="87">
        <f>SEKTOR_USD!J20*$B$54</f>
        <v>242508103.15886736</v>
      </c>
      <c r="K20" s="87">
        <f>SEKTOR_USD!K20*$C$54</f>
        <v>292057716.82042259</v>
      </c>
      <c r="L20" s="90">
        <f t="shared" si="4"/>
        <v>20.432147633885545</v>
      </c>
      <c r="M20" s="90">
        <f t="shared" si="5"/>
        <v>3.3839308990514967</v>
      </c>
    </row>
    <row r="21" spans="1:13" ht="13.8" x14ac:dyDescent="0.25">
      <c r="A21" s="91" t="str">
        <f>SEKTOR_USD!A21</f>
        <v xml:space="preserve"> Mobilya, Kağıt ve Orman Ürünleri</v>
      </c>
      <c r="B21" s="92">
        <f>SEKTOR_USD!B21*$B$52</f>
        <v>22391871.278452229</v>
      </c>
      <c r="C21" s="92">
        <f>SEKTOR_USD!C21*$C$52</f>
        <v>26834632.281645805</v>
      </c>
      <c r="D21" s="93">
        <f t="shared" si="0"/>
        <v>19.840954549738143</v>
      </c>
      <c r="E21" s="93">
        <f t="shared" si="1"/>
        <v>3.5249403498676655</v>
      </c>
      <c r="F21" s="92">
        <f>SEKTOR_USD!F21*$B$53</f>
        <v>165689242.34677711</v>
      </c>
      <c r="G21" s="92">
        <f>SEKTOR_USD!G21*$C$53</f>
        <v>197732105.5591886</v>
      </c>
      <c r="H21" s="93">
        <f t="shared" si="2"/>
        <v>19.339133161915125</v>
      </c>
      <c r="I21" s="93">
        <f t="shared" si="3"/>
        <v>3.3517601164607851</v>
      </c>
      <c r="J21" s="92">
        <f>SEKTOR_USD!J21*$B$54</f>
        <v>242508103.15886736</v>
      </c>
      <c r="K21" s="92">
        <f>SEKTOR_USD!K21*$C$54</f>
        <v>292057716.82042259</v>
      </c>
      <c r="L21" s="93">
        <f t="shared" si="4"/>
        <v>20.432147633885545</v>
      </c>
      <c r="M21" s="93">
        <f t="shared" si="5"/>
        <v>3.3839308990514967</v>
      </c>
    </row>
    <row r="22" spans="1:13" ht="16.8" x14ac:dyDescent="0.3">
      <c r="A22" s="86" t="s">
        <v>14</v>
      </c>
      <c r="B22" s="87">
        <f>SEKTOR_USD!B22*$B$52</f>
        <v>521217521.17252094</v>
      </c>
      <c r="C22" s="87">
        <f>SEKTOR_USD!C22*$C$52</f>
        <v>628455193.60555673</v>
      </c>
      <c r="D22" s="90">
        <f t="shared" si="0"/>
        <v>20.574456551613228</v>
      </c>
      <c r="E22" s="90">
        <f t="shared" si="1"/>
        <v>82.552540566740234</v>
      </c>
      <c r="F22" s="87">
        <f>SEKTOR_USD!F22*$B$53</f>
        <v>3841483025.8982906</v>
      </c>
      <c r="G22" s="87">
        <f>SEKTOR_USD!G22*$C$53</f>
        <v>4862011329.5104685</v>
      </c>
      <c r="H22" s="90">
        <f t="shared" si="2"/>
        <v>26.565997994317257</v>
      </c>
      <c r="I22" s="90">
        <f t="shared" si="3"/>
        <v>82.416032611130888</v>
      </c>
      <c r="J22" s="87">
        <f>SEKTOR_USD!J22*$B$54</f>
        <v>5631071220.48808</v>
      </c>
      <c r="K22" s="87">
        <f>SEKTOR_USD!K22*$C$54</f>
        <v>7067343482.7683125</v>
      </c>
      <c r="L22" s="90">
        <f t="shared" si="4"/>
        <v>25.506199549643448</v>
      </c>
      <c r="M22" s="90">
        <f t="shared" si="5"/>
        <v>81.88587600393646</v>
      </c>
    </row>
    <row r="23" spans="1:13" s="21" customFormat="1" ht="15.6" x14ac:dyDescent="0.3">
      <c r="A23" s="89" t="s">
        <v>15</v>
      </c>
      <c r="B23" s="87">
        <f>SEKTOR_USD!B23*$B$52</f>
        <v>39645468.606647424</v>
      </c>
      <c r="C23" s="87">
        <f>SEKTOR_USD!C23*$C$52</f>
        <v>45799813.818571001</v>
      </c>
      <c r="D23" s="90">
        <f t="shared" si="0"/>
        <v>15.523451804758507</v>
      </c>
      <c r="E23" s="90">
        <f t="shared" si="1"/>
        <v>6.0161663499271976</v>
      </c>
      <c r="F23" s="87">
        <f>SEKTOR_USD!F23*$B$53</f>
        <v>291409795.53737116</v>
      </c>
      <c r="G23" s="87">
        <f>SEKTOR_USD!G23*$C$53</f>
        <v>344734250.35928541</v>
      </c>
      <c r="H23" s="90">
        <f t="shared" si="2"/>
        <v>18.298785984040741</v>
      </c>
      <c r="I23" s="90">
        <f t="shared" si="3"/>
        <v>5.8435958483554682</v>
      </c>
      <c r="J23" s="87">
        <f>SEKTOR_USD!J23*$B$54</f>
        <v>428996150.81137007</v>
      </c>
      <c r="K23" s="87">
        <f>SEKTOR_USD!K23*$C$54</f>
        <v>510899151.06521624</v>
      </c>
      <c r="L23" s="90">
        <f t="shared" si="4"/>
        <v>19.091779751156551</v>
      </c>
      <c r="M23" s="90">
        <f t="shared" si="5"/>
        <v>5.9195402963852501</v>
      </c>
    </row>
    <row r="24" spans="1:13" ht="13.8" x14ac:dyDescent="0.25">
      <c r="A24" s="91" t="str">
        <f>SEKTOR_USD!A24</f>
        <v xml:space="preserve"> Tekstil ve Hammaddeleri</v>
      </c>
      <c r="B24" s="92">
        <f>SEKTOR_USD!B24*$B$52</f>
        <v>26877508.079270784</v>
      </c>
      <c r="C24" s="92">
        <f>SEKTOR_USD!C24*$C$52</f>
        <v>30698734.392728392</v>
      </c>
      <c r="D24" s="93">
        <f t="shared" si="0"/>
        <v>14.217189711886721</v>
      </c>
      <c r="E24" s="93">
        <f t="shared" si="1"/>
        <v>4.0325206030422196</v>
      </c>
      <c r="F24" s="92">
        <f>SEKTOR_USD!F24*$B$53</f>
        <v>199306784.90302721</v>
      </c>
      <c r="G24" s="92">
        <f>SEKTOR_USD!G24*$C$53</f>
        <v>239825733.62651065</v>
      </c>
      <c r="H24" s="93">
        <f t="shared" si="2"/>
        <v>20.32993946653545</v>
      </c>
      <c r="I24" s="93">
        <f t="shared" si="3"/>
        <v>4.0652898860153375</v>
      </c>
      <c r="J24" s="92">
        <f>SEKTOR_USD!J24*$B$54</f>
        <v>291877259.0853771</v>
      </c>
      <c r="K24" s="92">
        <f>SEKTOR_USD!K24*$C$54</f>
        <v>353156771.46495342</v>
      </c>
      <c r="L24" s="93">
        <f t="shared" si="4"/>
        <v>20.994959515380209</v>
      </c>
      <c r="M24" s="93">
        <f t="shared" si="5"/>
        <v>4.0918559666215861</v>
      </c>
    </row>
    <row r="25" spans="1:13" ht="13.8" x14ac:dyDescent="0.25">
      <c r="A25" s="91" t="str">
        <f>SEKTOR_USD!A25</f>
        <v xml:space="preserve"> Deri ve Deri Mamulleri </v>
      </c>
      <c r="B25" s="92">
        <f>SEKTOR_USD!B25*$B$52</f>
        <v>4978653.1471340442</v>
      </c>
      <c r="C25" s="92">
        <f>SEKTOR_USD!C25*$C$52</f>
        <v>5614429.8800881887</v>
      </c>
      <c r="D25" s="93">
        <f t="shared" si="0"/>
        <v>12.770054755072236</v>
      </c>
      <c r="E25" s="93">
        <f t="shared" si="1"/>
        <v>0.73749959448342228</v>
      </c>
      <c r="F25" s="92">
        <f>SEKTOR_USD!F25*$B$53</f>
        <v>33209267.96462363</v>
      </c>
      <c r="G25" s="92">
        <f>SEKTOR_USD!G25*$C$53</f>
        <v>37778793.556918755</v>
      </c>
      <c r="H25" s="93">
        <f t="shared" si="2"/>
        <v>13.759790180147419</v>
      </c>
      <c r="I25" s="93">
        <f t="shared" si="3"/>
        <v>0.64038894004586533</v>
      </c>
      <c r="J25" s="92">
        <f>SEKTOR_USD!J25*$B$54</f>
        <v>48245773.556415007</v>
      </c>
      <c r="K25" s="92">
        <f>SEKTOR_USD!K25*$C$54</f>
        <v>54688092.873181343</v>
      </c>
      <c r="L25" s="93">
        <f t="shared" si="4"/>
        <v>13.353126796139293</v>
      </c>
      <c r="M25" s="93">
        <f t="shared" si="5"/>
        <v>0.63364436762184417</v>
      </c>
    </row>
    <row r="26" spans="1:13" ht="13.8" x14ac:dyDescent="0.25">
      <c r="A26" s="91" t="str">
        <f>SEKTOR_USD!A26</f>
        <v xml:space="preserve"> Halı </v>
      </c>
      <c r="B26" s="92">
        <f>SEKTOR_USD!B26*$B$52</f>
        <v>7789307.3802425982</v>
      </c>
      <c r="C26" s="92">
        <f>SEKTOR_USD!C26*$C$52</f>
        <v>9486649.5457544215</v>
      </c>
      <c r="D26" s="93">
        <f t="shared" si="0"/>
        <v>21.790668703318772</v>
      </c>
      <c r="E26" s="93">
        <f t="shared" si="1"/>
        <v>1.2461461524015565</v>
      </c>
      <c r="F26" s="92">
        <f>SEKTOR_USD!F26*$B$53</f>
        <v>58893742.669720314</v>
      </c>
      <c r="G26" s="92">
        <f>SEKTOR_USD!G26*$C$53</f>
        <v>67129723.175855979</v>
      </c>
      <c r="H26" s="93">
        <f t="shared" si="2"/>
        <v>13.984474636505178</v>
      </c>
      <c r="I26" s="93">
        <f t="shared" si="3"/>
        <v>1.1379170222942654</v>
      </c>
      <c r="J26" s="92">
        <f>SEKTOR_USD!J26*$B$54</f>
        <v>88873118.169578016</v>
      </c>
      <c r="K26" s="92">
        <f>SEKTOR_USD!K26*$C$54</f>
        <v>103054286.72708146</v>
      </c>
      <c r="L26" s="93">
        <f t="shared" si="4"/>
        <v>15.956645664715493</v>
      </c>
      <c r="M26" s="93">
        <f t="shared" si="5"/>
        <v>1.194039962141819</v>
      </c>
    </row>
    <row r="27" spans="1:13" s="21" customFormat="1" ht="15.6" x14ac:dyDescent="0.3">
      <c r="A27" s="89" t="s">
        <v>19</v>
      </c>
      <c r="B27" s="87">
        <f>SEKTOR_USD!B27*$B$52</f>
        <v>86064518.27718696</v>
      </c>
      <c r="C27" s="87">
        <f>SEKTOR_USD!C27*$C$52</f>
        <v>107152981.24309</v>
      </c>
      <c r="D27" s="90">
        <f t="shared" si="0"/>
        <v>24.503086042942439</v>
      </c>
      <c r="E27" s="90">
        <f t="shared" si="1"/>
        <v>14.075388223252213</v>
      </c>
      <c r="F27" s="87">
        <f>SEKTOR_USD!F27*$B$53</f>
        <v>671633020.26214445</v>
      </c>
      <c r="G27" s="87">
        <f>SEKTOR_USD!G27*$C$53</f>
        <v>835932869.70347488</v>
      </c>
      <c r="H27" s="90">
        <f t="shared" si="2"/>
        <v>24.462741480042585</v>
      </c>
      <c r="I27" s="90">
        <f t="shared" si="3"/>
        <v>14.169911582072443</v>
      </c>
      <c r="J27" s="87">
        <f>SEKTOR_USD!J27*$B$54</f>
        <v>982794849.32422757</v>
      </c>
      <c r="K27" s="87">
        <f>SEKTOR_USD!K27*$C$54</f>
        <v>1170903975.0913427</v>
      </c>
      <c r="L27" s="90">
        <f t="shared" si="4"/>
        <v>19.140222997348783</v>
      </c>
      <c r="M27" s="90">
        <f t="shared" si="5"/>
        <v>13.56669559794611</v>
      </c>
    </row>
    <row r="28" spans="1:13" ht="13.8" x14ac:dyDescent="0.25">
      <c r="A28" s="91" t="str">
        <f>SEKTOR_USD!A28</f>
        <v xml:space="preserve"> Kimyevi Maddeler ve Mamulleri  </v>
      </c>
      <c r="B28" s="92">
        <f>SEKTOR_USD!B28*$B$52</f>
        <v>86064518.27718696</v>
      </c>
      <c r="C28" s="92">
        <f>SEKTOR_USD!C28*$C$52</f>
        <v>107152981.24309</v>
      </c>
      <c r="D28" s="93">
        <f t="shared" si="0"/>
        <v>24.503086042942439</v>
      </c>
      <c r="E28" s="93">
        <f t="shared" si="1"/>
        <v>14.075388223252213</v>
      </c>
      <c r="F28" s="92">
        <f>SEKTOR_USD!F28*$B$53</f>
        <v>671633020.26214445</v>
      </c>
      <c r="G28" s="92">
        <f>SEKTOR_USD!G28*$C$53</f>
        <v>835932869.70347488</v>
      </c>
      <c r="H28" s="93">
        <f t="shared" si="2"/>
        <v>24.462741480042585</v>
      </c>
      <c r="I28" s="93">
        <f t="shared" si="3"/>
        <v>14.169911582072443</v>
      </c>
      <c r="J28" s="92">
        <f>SEKTOR_USD!J28*$B$54</f>
        <v>982794849.32422757</v>
      </c>
      <c r="K28" s="92">
        <f>SEKTOR_USD!K28*$C$54</f>
        <v>1170903975.0913427</v>
      </c>
      <c r="L28" s="93">
        <f t="shared" si="4"/>
        <v>19.140222997348783</v>
      </c>
      <c r="M28" s="93">
        <f t="shared" si="5"/>
        <v>13.56669559794611</v>
      </c>
    </row>
    <row r="29" spans="1:13" s="21" customFormat="1" ht="15.6" x14ac:dyDescent="0.3">
      <c r="A29" s="89" t="s">
        <v>21</v>
      </c>
      <c r="B29" s="87">
        <f>SEKTOR_USD!B29*$B$52</f>
        <v>395507534.28868651</v>
      </c>
      <c r="C29" s="87">
        <f>SEKTOR_USD!C29*$C$52</f>
        <v>475502398.54389566</v>
      </c>
      <c r="D29" s="90">
        <f t="shared" si="0"/>
        <v>20.225876202100306</v>
      </c>
      <c r="E29" s="90">
        <f t="shared" si="1"/>
        <v>62.460985993560811</v>
      </c>
      <c r="F29" s="87">
        <f>SEKTOR_USD!F29*$B$53</f>
        <v>2878440210.0987744</v>
      </c>
      <c r="G29" s="87">
        <f>SEKTOR_USD!G29*$C$53</f>
        <v>3681344209.4477086</v>
      </c>
      <c r="H29" s="90">
        <f t="shared" si="2"/>
        <v>27.893718150962819</v>
      </c>
      <c r="I29" s="90">
        <f t="shared" si="3"/>
        <v>62.40252518070298</v>
      </c>
      <c r="J29" s="87">
        <f>SEKTOR_USD!J29*$B$54</f>
        <v>4219280220.3524818</v>
      </c>
      <c r="K29" s="87">
        <f>SEKTOR_USD!K29*$C$54</f>
        <v>5385540356.6117535</v>
      </c>
      <c r="L29" s="90">
        <f t="shared" si="4"/>
        <v>27.641210712519143</v>
      </c>
      <c r="M29" s="90">
        <f t="shared" si="5"/>
        <v>62.399640109605102</v>
      </c>
    </row>
    <row r="30" spans="1:13" ht="13.8" x14ac:dyDescent="0.25">
      <c r="A30" s="91" t="str">
        <f>SEKTOR_USD!A30</f>
        <v xml:space="preserve"> Hazırgiyim ve Konfeksiyon </v>
      </c>
      <c r="B30" s="92">
        <f>SEKTOR_USD!B30*$B$52</f>
        <v>56167438.396786861</v>
      </c>
      <c r="C30" s="92">
        <f>SEKTOR_USD!C30*$C$52</f>
        <v>62334494.058685958</v>
      </c>
      <c r="D30" s="93">
        <f t="shared" si="0"/>
        <v>10.979770197694991</v>
      </c>
      <c r="E30" s="93">
        <f t="shared" si="1"/>
        <v>8.1881268574838959</v>
      </c>
      <c r="F30" s="92">
        <f>SEKTOR_USD!F30*$B$53</f>
        <v>385470754.60844761</v>
      </c>
      <c r="G30" s="92">
        <f>SEKTOR_USD!G30*$C$53</f>
        <v>429906690.76501656</v>
      </c>
      <c r="H30" s="93">
        <f t="shared" si="2"/>
        <v>11.527706220334654</v>
      </c>
      <c r="I30" s="93">
        <f t="shared" si="3"/>
        <v>7.2873552619632322</v>
      </c>
      <c r="J30" s="92">
        <f>SEKTOR_USD!J30*$B$54</f>
        <v>555559609.17508936</v>
      </c>
      <c r="K30" s="92">
        <f>SEKTOR_USD!K30*$C$54</f>
        <v>633787464.12561643</v>
      </c>
      <c r="L30" s="93">
        <f t="shared" si="4"/>
        <v>14.080911149513192</v>
      </c>
      <c r="M30" s="93">
        <f t="shared" si="5"/>
        <v>7.3433874873604932</v>
      </c>
    </row>
    <row r="31" spans="1:13" ht="13.8" x14ac:dyDescent="0.25">
      <c r="A31" s="91" t="str">
        <f>SEKTOR_USD!A31</f>
        <v xml:space="preserve"> Otomotiv Endüstrisi</v>
      </c>
      <c r="B31" s="92">
        <f>SEKTOR_USD!B31*$B$52</f>
        <v>90836913.322068632</v>
      </c>
      <c r="C31" s="92">
        <f>SEKTOR_USD!C31*$C$52</f>
        <v>111645575.47253475</v>
      </c>
      <c r="D31" s="93">
        <f t="shared" si="0"/>
        <v>22.907716025849037</v>
      </c>
      <c r="E31" s="93">
        <f t="shared" si="1"/>
        <v>14.665525867351176</v>
      </c>
      <c r="F31" s="92">
        <f>SEKTOR_USD!F31*$B$53</f>
        <v>754226555.03417635</v>
      </c>
      <c r="G31" s="92">
        <f>SEKTOR_USD!G31*$C$53</f>
        <v>1016480669.5411959</v>
      </c>
      <c r="H31" s="93">
        <f t="shared" si="2"/>
        <v>34.771265047162913</v>
      </c>
      <c r="I31" s="93">
        <f t="shared" si="3"/>
        <v>17.230380254569702</v>
      </c>
      <c r="J31" s="92">
        <f>SEKTOR_USD!J31*$B$54</f>
        <v>1099799881.880717</v>
      </c>
      <c r="K31" s="92">
        <f>SEKTOR_USD!K31*$C$54</f>
        <v>1489131360.0578382</v>
      </c>
      <c r="L31" s="93">
        <f t="shared" si="4"/>
        <v>35.4002109466809</v>
      </c>
      <c r="M31" s="93">
        <f t="shared" si="5"/>
        <v>17.253841730005369</v>
      </c>
    </row>
    <row r="32" spans="1:13" ht="13.8" x14ac:dyDescent="0.25">
      <c r="A32" s="91" t="str">
        <f>SEKTOR_USD!A32</f>
        <v xml:space="preserve"> Gemi, Yat ve Hizmetleri</v>
      </c>
      <c r="B32" s="92">
        <f>SEKTOR_USD!B32*$B$52</f>
        <v>3087372.4917687657</v>
      </c>
      <c r="C32" s="92">
        <f>SEKTOR_USD!C32*$C$52</f>
        <v>3339749.7744822167</v>
      </c>
      <c r="D32" s="93">
        <f t="shared" si="0"/>
        <v>8.1745005951278404</v>
      </c>
      <c r="E32" s="93">
        <f t="shared" si="1"/>
        <v>0.43870244298394323</v>
      </c>
      <c r="F32" s="92">
        <f>SEKTOR_USD!F32*$B$53</f>
        <v>36274195.55818034</v>
      </c>
      <c r="G32" s="92">
        <f>SEKTOR_USD!G32*$C$53</f>
        <v>47972009.402345769</v>
      </c>
      <c r="H32" s="93">
        <f t="shared" si="2"/>
        <v>32.248306720967129</v>
      </c>
      <c r="I32" s="93">
        <f t="shared" si="3"/>
        <v>0.81317430655252732</v>
      </c>
      <c r="J32" s="92">
        <f>SEKTOR_USD!J32*$B$54</f>
        <v>58106598.506700061</v>
      </c>
      <c r="K32" s="92">
        <f>SEKTOR_USD!K32*$C$54</f>
        <v>75277110.765908122</v>
      </c>
      <c r="L32" s="93">
        <f t="shared" si="4"/>
        <v>29.550021340912242</v>
      </c>
      <c r="M32" s="93">
        <f t="shared" si="5"/>
        <v>0.87219931692031227</v>
      </c>
    </row>
    <row r="33" spans="1:13" ht="13.8" x14ac:dyDescent="0.25">
      <c r="A33" s="91" t="str">
        <f>SEKTOR_USD!A33</f>
        <v xml:space="preserve"> Elektrik ve Elektronik</v>
      </c>
      <c r="B33" s="92">
        <f>SEKTOR_USD!B33*$B$52</f>
        <v>49712337.648059927</v>
      </c>
      <c r="C33" s="92">
        <f>SEKTOR_USD!C33*$C$52</f>
        <v>60961512.21609892</v>
      </c>
      <c r="D33" s="93">
        <f t="shared" si="0"/>
        <v>22.628536697827169</v>
      </c>
      <c r="E33" s="93">
        <f t="shared" si="1"/>
        <v>8.0077748762912595</v>
      </c>
      <c r="F33" s="92">
        <f>SEKTOR_USD!F33*$B$53</f>
        <v>343827574.16251373</v>
      </c>
      <c r="G33" s="92">
        <f>SEKTOR_USD!G33*$C$53</f>
        <v>435740477.25730056</v>
      </c>
      <c r="H33" s="93">
        <f t="shared" si="2"/>
        <v>26.732266403782734</v>
      </c>
      <c r="I33" s="93">
        <f t="shared" si="3"/>
        <v>7.3862438710613247</v>
      </c>
      <c r="J33" s="92">
        <f>SEKTOR_USD!J33*$B$54</f>
        <v>502709748.91167283</v>
      </c>
      <c r="K33" s="92">
        <f>SEKTOR_USD!K33*$C$54</f>
        <v>641421525.19447958</v>
      </c>
      <c r="L33" s="93">
        <f t="shared" si="4"/>
        <v>27.592816050038195</v>
      </c>
      <c r="M33" s="93">
        <f t="shared" si="5"/>
        <v>7.4318396447539445</v>
      </c>
    </row>
    <row r="34" spans="1:13" ht="13.8" x14ac:dyDescent="0.25">
      <c r="A34" s="91" t="str">
        <f>SEKTOR_USD!A34</f>
        <v xml:space="preserve"> Makine ve Aksamları</v>
      </c>
      <c r="B34" s="92">
        <f>SEKTOR_USD!B34*$B$52</f>
        <v>32831675.290396415</v>
      </c>
      <c r="C34" s="92">
        <f>SEKTOR_USD!C34*$C$52</f>
        <v>39396548.066841409</v>
      </c>
      <c r="D34" s="93">
        <f t="shared" si="0"/>
        <v>19.995546125437233</v>
      </c>
      <c r="E34" s="93">
        <f t="shared" si="1"/>
        <v>5.1750469493593192</v>
      </c>
      <c r="F34" s="92">
        <f>SEKTOR_USD!F34*$B$53</f>
        <v>235947309.75081733</v>
      </c>
      <c r="G34" s="92">
        <f>SEKTOR_USD!G34*$C$53</f>
        <v>272713287.64442879</v>
      </c>
      <c r="H34" s="93">
        <f t="shared" si="2"/>
        <v>15.582283151454368</v>
      </c>
      <c r="I34" s="93">
        <f t="shared" si="3"/>
        <v>4.6227673455987102</v>
      </c>
      <c r="J34" s="92">
        <f>SEKTOR_USD!J34*$B$54</f>
        <v>349550182.67375672</v>
      </c>
      <c r="K34" s="92">
        <f>SEKTOR_USD!K34*$C$54</f>
        <v>405265433.45444316</v>
      </c>
      <c r="L34" s="93">
        <f t="shared" si="4"/>
        <v>15.939127925642302</v>
      </c>
      <c r="M34" s="93">
        <f t="shared" si="5"/>
        <v>4.6956137215412612</v>
      </c>
    </row>
    <row r="35" spans="1:13" ht="13.8" x14ac:dyDescent="0.25">
      <c r="A35" s="91" t="str">
        <f>SEKTOR_USD!A35</f>
        <v xml:space="preserve"> Demir ve Demir Dışı Metaller </v>
      </c>
      <c r="B35" s="92">
        <f>SEKTOR_USD!B35*$B$52</f>
        <v>36300524.629387356</v>
      </c>
      <c r="C35" s="92">
        <f>SEKTOR_USD!C35*$C$52</f>
        <v>44928488.271347441</v>
      </c>
      <c r="D35" s="93">
        <f t="shared" si="0"/>
        <v>23.768151369843434</v>
      </c>
      <c r="E35" s="93">
        <f t="shared" si="1"/>
        <v>5.901710875112304</v>
      </c>
      <c r="F35" s="92">
        <f>SEKTOR_USD!F35*$B$53</f>
        <v>264276290.2631312</v>
      </c>
      <c r="G35" s="92">
        <f>SEKTOR_USD!G35*$C$53</f>
        <v>334492787.30055487</v>
      </c>
      <c r="H35" s="93">
        <f t="shared" si="2"/>
        <v>26.56935170669734</v>
      </c>
      <c r="I35" s="93">
        <f t="shared" si="3"/>
        <v>5.6699926425564779</v>
      </c>
      <c r="J35" s="92">
        <f>SEKTOR_USD!J35*$B$54</f>
        <v>373764606.0005247</v>
      </c>
      <c r="K35" s="92">
        <f>SEKTOR_USD!K35*$C$54</f>
        <v>478420372.07233602</v>
      </c>
      <c r="L35" s="93">
        <f t="shared" si="4"/>
        <v>28.000448515358993</v>
      </c>
      <c r="M35" s="93">
        <f t="shared" si="5"/>
        <v>5.5432244606182746</v>
      </c>
    </row>
    <row r="36" spans="1:13" ht="13.8" x14ac:dyDescent="0.25">
      <c r="A36" s="91" t="str">
        <f>SEKTOR_USD!A36</f>
        <v xml:space="preserve"> Çelik</v>
      </c>
      <c r="B36" s="92">
        <f>SEKTOR_USD!B36*$B$52</f>
        <v>47311842.300943866</v>
      </c>
      <c r="C36" s="92">
        <f>SEKTOR_USD!C36*$C$52</f>
        <v>56645809.213340484</v>
      </c>
      <c r="D36" s="93">
        <f t="shared" si="0"/>
        <v>19.728605901720307</v>
      </c>
      <c r="E36" s="93">
        <f t="shared" si="1"/>
        <v>7.4408732883431625</v>
      </c>
      <c r="F36" s="92">
        <f>SEKTOR_USD!F36*$B$53</f>
        <v>344403252.06493938</v>
      </c>
      <c r="G36" s="92">
        <f>SEKTOR_USD!G36*$C$53</f>
        <v>420593007.42782634</v>
      </c>
      <c r="H36" s="93">
        <f t="shared" si="2"/>
        <v>22.122252013032941</v>
      </c>
      <c r="I36" s="93">
        <f t="shared" si="3"/>
        <v>7.1294788652159422</v>
      </c>
      <c r="J36" s="92">
        <f>SEKTOR_USD!J36*$B$54</f>
        <v>490230341.14029646</v>
      </c>
      <c r="K36" s="92">
        <f>SEKTOR_USD!K36*$C$54</f>
        <v>606341149.56820762</v>
      </c>
      <c r="L36" s="93">
        <f t="shared" si="4"/>
        <v>23.68494943781581</v>
      </c>
      <c r="M36" s="93">
        <f t="shared" si="5"/>
        <v>7.0253803725099404</v>
      </c>
    </row>
    <row r="37" spans="1:13" ht="13.8" x14ac:dyDescent="0.25">
      <c r="A37" s="91" t="str">
        <f>SEKTOR_USD!A37</f>
        <v xml:space="preserve"> Çimento Cam Seramik ve Toprak Ürünleri</v>
      </c>
      <c r="B37" s="92">
        <f>SEKTOR_USD!B37*$B$52</f>
        <v>12209992.046733409</v>
      </c>
      <c r="C37" s="92">
        <f>SEKTOR_USD!C37*$C$52</f>
        <v>14878102.72173064</v>
      </c>
      <c r="D37" s="93">
        <f t="shared" si="0"/>
        <v>21.851862513792888</v>
      </c>
      <c r="E37" s="93">
        <f t="shared" si="1"/>
        <v>1.9543560002189744</v>
      </c>
      <c r="F37" s="92">
        <f>SEKTOR_USD!F37*$B$53</f>
        <v>92595728.842154518</v>
      </c>
      <c r="G37" s="92">
        <f>SEKTOR_USD!G37*$C$53</f>
        <v>113760971.72967888</v>
      </c>
      <c r="H37" s="93">
        <f t="shared" si="2"/>
        <v>22.857688094452168</v>
      </c>
      <c r="I37" s="93">
        <f t="shared" si="3"/>
        <v>1.9283640700383045</v>
      </c>
      <c r="J37" s="92">
        <f>SEKTOR_USD!J37*$B$54</f>
        <v>133225688.35062733</v>
      </c>
      <c r="K37" s="92">
        <f>SEKTOR_USD!K37*$C$54</f>
        <v>162686708.79811338</v>
      </c>
      <c r="L37" s="93">
        <f t="shared" si="4"/>
        <v>22.113618486210896</v>
      </c>
      <c r="M37" s="93">
        <f t="shared" si="5"/>
        <v>1.8849718704930751</v>
      </c>
    </row>
    <row r="38" spans="1:13" ht="13.8" x14ac:dyDescent="0.25">
      <c r="A38" s="91" t="str">
        <f>SEKTOR_USD!A38</f>
        <v xml:space="preserve"> Mücevher</v>
      </c>
      <c r="B38" s="92">
        <f>SEKTOR_USD!B38*$B$52</f>
        <v>32406149.92250881</v>
      </c>
      <c r="C38" s="92">
        <f>SEKTOR_USD!C38*$C$52</f>
        <v>24010599.801478777</v>
      </c>
      <c r="D38" s="93">
        <f t="shared" si="0"/>
        <v>-25.907274209080338</v>
      </c>
      <c r="E38" s="93">
        <f t="shared" si="1"/>
        <v>3.1539814362444565</v>
      </c>
      <c r="F38" s="92">
        <f>SEKTOR_USD!F38*$B$53</f>
        <v>151932212.33961052</v>
      </c>
      <c r="G38" s="92">
        <f>SEKTOR_USD!G38*$C$53</f>
        <v>216748843.9756479</v>
      </c>
      <c r="H38" s="93">
        <f t="shared" si="2"/>
        <v>42.661546644996044</v>
      </c>
      <c r="I38" s="93">
        <f t="shared" si="3"/>
        <v>3.6741131566471505</v>
      </c>
      <c r="J38" s="92">
        <f>SEKTOR_USD!J38*$B$54</f>
        <v>257638005.48000076</v>
      </c>
      <c r="K38" s="92">
        <f>SEKTOR_USD!K38*$C$54</f>
        <v>310881473.49369162</v>
      </c>
      <c r="L38" s="93">
        <f t="shared" si="4"/>
        <v>20.665999146552121</v>
      </c>
      <c r="M38" s="93">
        <f t="shared" si="5"/>
        <v>3.6020326240679532</v>
      </c>
    </row>
    <row r="39" spans="1:13" ht="13.8" x14ac:dyDescent="0.25">
      <c r="A39" s="91" t="str">
        <f>SEKTOR_USD!A39</f>
        <v xml:space="preserve"> Savunma ve Havacılık Sanayii</v>
      </c>
      <c r="B39" s="92">
        <f>SEKTOR_USD!B39*$B$52</f>
        <v>14231254.869048752</v>
      </c>
      <c r="C39" s="92">
        <f>SEKTOR_USD!C39*$C$52</f>
        <v>34070303.628857262</v>
      </c>
      <c r="D39" s="93">
        <f t="shared" si="0"/>
        <v>139.40477450766502</v>
      </c>
      <c r="E39" s="93">
        <f t="shared" si="1"/>
        <v>4.4754027829829486</v>
      </c>
      <c r="F39" s="92">
        <f>SEKTOR_USD!F39*$B$53</f>
        <v>119870418.32669626</v>
      </c>
      <c r="G39" s="92">
        <f>SEKTOR_USD!G39*$C$53</f>
        <v>207474626.63653648</v>
      </c>
      <c r="H39" s="93">
        <f t="shared" si="2"/>
        <v>73.082424782303391</v>
      </c>
      <c r="I39" s="93">
        <f t="shared" si="3"/>
        <v>3.5169057486710202</v>
      </c>
      <c r="J39" s="92">
        <f>SEKTOR_USD!J39*$B$54</f>
        <v>180807623.16426092</v>
      </c>
      <c r="K39" s="92">
        <f>SEKTOR_USD!K39*$C$54</f>
        <v>311472840.22675002</v>
      </c>
      <c r="L39" s="93">
        <f t="shared" si="4"/>
        <v>72.267537604751197</v>
      </c>
      <c r="M39" s="93">
        <f t="shared" si="5"/>
        <v>3.6088845031501204</v>
      </c>
    </row>
    <row r="40" spans="1:13" ht="13.8" x14ac:dyDescent="0.25">
      <c r="A40" s="91" t="str">
        <f>SEKTOR_USD!A40</f>
        <v xml:space="preserve"> İklimlendirme Sanayii</v>
      </c>
      <c r="B40" s="92">
        <f>SEKTOR_USD!B40*$B$52</f>
        <v>20412033.370983746</v>
      </c>
      <c r="C40" s="92">
        <f>SEKTOR_USD!C40*$C$52</f>
        <v>23291215.3184979</v>
      </c>
      <c r="D40" s="93">
        <f t="shared" si="0"/>
        <v>14.105316678577395</v>
      </c>
      <c r="E40" s="93">
        <f t="shared" si="1"/>
        <v>3.0594846171893879</v>
      </c>
      <c r="F40" s="92">
        <f>SEKTOR_USD!F40*$B$53</f>
        <v>149615919.14810693</v>
      </c>
      <c r="G40" s="92">
        <f>SEKTOR_USD!G40*$C$53</f>
        <v>185460837.76717678</v>
      </c>
      <c r="H40" s="93">
        <f t="shared" si="2"/>
        <v>23.957957698061826</v>
      </c>
      <c r="I40" s="93">
        <f t="shared" si="3"/>
        <v>3.1437496578285971</v>
      </c>
      <c r="J40" s="92">
        <f>SEKTOR_USD!J40*$B$54</f>
        <v>217887935.06883559</v>
      </c>
      <c r="K40" s="92">
        <f>SEKTOR_USD!K40*$C$54</f>
        <v>270854918.85436952</v>
      </c>
      <c r="L40" s="93">
        <f t="shared" si="4"/>
        <v>24.309277963830581</v>
      </c>
      <c r="M40" s="93">
        <f t="shared" si="5"/>
        <v>3.1382643781843584</v>
      </c>
    </row>
    <row r="41" spans="1:13" ht="16.8" x14ac:dyDescent="0.3">
      <c r="A41" s="86" t="s">
        <v>30</v>
      </c>
      <c r="B41" s="87">
        <f>SEKTOR_USD!B41*$B$52</f>
        <v>17568426.912135974</v>
      </c>
      <c r="C41" s="87">
        <f>SEKTOR_USD!C41*$C$52</f>
        <v>21402411.97234175</v>
      </c>
      <c r="D41" s="90">
        <f t="shared" si="0"/>
        <v>21.823155137227022</v>
      </c>
      <c r="E41" s="90">
        <f t="shared" si="1"/>
        <v>2.8113754179295674</v>
      </c>
      <c r="F41" s="87">
        <f>SEKTOR_USD!F41*$B$53</f>
        <v>126132961.58387972</v>
      </c>
      <c r="G41" s="87">
        <f>SEKTOR_USD!G41*$C$53</f>
        <v>151632813.3311516</v>
      </c>
      <c r="H41" s="90">
        <f t="shared" si="2"/>
        <v>20.21664395021298</v>
      </c>
      <c r="I41" s="90">
        <f t="shared" si="3"/>
        <v>2.5703302689909551</v>
      </c>
      <c r="J41" s="87">
        <f>SEKTOR_USD!J41*$B$54</f>
        <v>181688988.65674686</v>
      </c>
      <c r="K41" s="87">
        <f>SEKTOR_USD!K41*$C$54</f>
        <v>223419068.98289233</v>
      </c>
      <c r="L41" s="90">
        <f t="shared" si="4"/>
        <v>22.967864279867499</v>
      </c>
      <c r="M41" s="90">
        <f t="shared" si="5"/>
        <v>2.588648227478235</v>
      </c>
    </row>
    <row r="42" spans="1:13" ht="13.8" x14ac:dyDescent="0.25">
      <c r="A42" s="91" t="str">
        <f>SEKTOR_USD!A42</f>
        <v xml:space="preserve"> Madencilik Ürünleri</v>
      </c>
      <c r="B42" s="92">
        <f>SEKTOR_USD!B42*$B$52</f>
        <v>17568426.912135974</v>
      </c>
      <c r="C42" s="92">
        <f>SEKTOR_USD!C42*$C$52</f>
        <v>21402411.97234175</v>
      </c>
      <c r="D42" s="93">
        <f t="shared" si="0"/>
        <v>21.823155137227022</v>
      </c>
      <c r="E42" s="93">
        <f t="shared" si="1"/>
        <v>2.8113754179295674</v>
      </c>
      <c r="F42" s="92">
        <f>SEKTOR_USD!F42*$B$53</f>
        <v>126132961.58387972</v>
      </c>
      <c r="G42" s="92">
        <f>SEKTOR_USD!G42*$C$53</f>
        <v>151632813.3311516</v>
      </c>
      <c r="H42" s="93">
        <f t="shared" si="2"/>
        <v>20.21664395021298</v>
      </c>
      <c r="I42" s="93">
        <f t="shared" si="3"/>
        <v>2.5703302689909551</v>
      </c>
      <c r="J42" s="92">
        <f>SEKTOR_USD!J42*$B$54</f>
        <v>181688988.65674686</v>
      </c>
      <c r="K42" s="92">
        <f>SEKTOR_USD!K42*$C$54</f>
        <v>223419068.98289233</v>
      </c>
      <c r="L42" s="93">
        <f t="shared" si="4"/>
        <v>22.967864279867499</v>
      </c>
      <c r="M42" s="93">
        <f t="shared" si="5"/>
        <v>2.588648227478235</v>
      </c>
    </row>
    <row r="43" spans="1:13" ht="17.399999999999999" x14ac:dyDescent="0.3">
      <c r="A43" s="94" t="s">
        <v>32</v>
      </c>
      <c r="B43" s="95">
        <f>SEKTOR_USD!B43*$B$52</f>
        <v>634401110.93194056</v>
      </c>
      <c r="C43" s="95">
        <f>SEKTOR_USD!C43*$C$52</f>
        <v>761279046.40012538</v>
      </c>
      <c r="D43" s="96">
        <f>(C43-B43)/B43*100</f>
        <v>19.999639546942166</v>
      </c>
      <c r="E43" s="97">
        <f t="shared" si="1"/>
        <v>100</v>
      </c>
      <c r="F43" s="95">
        <f>SEKTOR_USD!F43*$B$53</f>
        <v>4709253934.0266838</v>
      </c>
      <c r="G43" s="95">
        <f>SEKTOR_USD!G43*$C$53</f>
        <v>5899351346.4197235</v>
      </c>
      <c r="H43" s="96">
        <f>(G43-F43)/F43*100</f>
        <v>25.271463995474917</v>
      </c>
      <c r="I43" s="96">
        <f t="shared" si="3"/>
        <v>100</v>
      </c>
      <c r="J43" s="95">
        <f>SEKTOR_USD!J43*$B$54</f>
        <v>6921051884.6228886</v>
      </c>
      <c r="K43" s="95">
        <f>SEKTOR_USD!K43*$C$54</f>
        <v>8630723425.8916245</v>
      </c>
      <c r="L43" s="96">
        <f>(K43-J43)/J43*100</f>
        <v>24.702481209066846</v>
      </c>
      <c r="M43" s="96">
        <f t="shared" si="5"/>
        <v>100</v>
      </c>
    </row>
    <row r="44" spans="1:13" ht="13.8" hidden="1" x14ac:dyDescent="0.25">
      <c r="A44" s="38" t="s">
        <v>33</v>
      </c>
      <c r="B44" s="36">
        <f>SEKTOR_USD!B45*2.1157</f>
        <v>46546858.220836602</v>
      </c>
      <c r="C44" s="36">
        <f>SEKTOR_USD!C45*2.7012</f>
        <v>58872154.961403601</v>
      </c>
      <c r="D44" s="37"/>
      <c r="E44" s="37"/>
      <c r="F44" s="36">
        <f>SEKTOR_USD!F45*2.1642</f>
        <v>369439716.31792682</v>
      </c>
      <c r="G44" s="36">
        <f>SEKTOR_USD!G45*2.5613</f>
        <v>456198258.09539098</v>
      </c>
      <c r="H44" s="37">
        <f>(G44-F44)/F44*100</f>
        <v>23.48381561196382</v>
      </c>
      <c r="I44" s="37" t="e">
        <f t="shared" ref="I44:I45" si="6">G44/G$45*100</f>
        <v>#REF!</v>
      </c>
      <c r="J44" s="36">
        <f>SEKTOR_USD!J45*2.0809</f>
        <v>544945439.83761644</v>
      </c>
      <c r="K44" s="36">
        <f>SEKTOR_USD!K45*2.3856</f>
        <v>642168091.07270396</v>
      </c>
      <c r="L44" s="37">
        <f>(K44-J44)/J44*100</f>
        <v>17.840804625148905</v>
      </c>
      <c r="M44" s="37" t="e">
        <f t="shared" ref="M44:M45" si="7">K44/K$45*100</f>
        <v>#REF!</v>
      </c>
    </row>
    <row r="45" spans="1:13" s="22" customFormat="1" ht="17.399999999999999" hidden="1" x14ac:dyDescent="0.3">
      <c r="A45" s="39" t="s">
        <v>34</v>
      </c>
      <c r="B45" s="40" t="e">
        <f>SEKTOR_USD!#REF!*2.1157</f>
        <v>#REF!</v>
      </c>
      <c r="C45" s="40" t="e">
        <f>SEKTOR_USD!#REF!*2.7012</f>
        <v>#REF!</v>
      </c>
      <c r="D45" s="41" t="e">
        <f>(C45-B45)/B45*100</f>
        <v>#REF!</v>
      </c>
      <c r="E45" s="42" t="e">
        <f>C45/C$45*100</f>
        <v>#REF!</v>
      </c>
      <c r="F45" s="40" t="e">
        <f>SEKTOR_USD!#REF!*2.1642</f>
        <v>#REF!</v>
      </c>
      <c r="G45" s="40" t="e">
        <f>SEKTOR_USD!#REF!*2.5613</f>
        <v>#REF!</v>
      </c>
      <c r="H45" s="41" t="e">
        <f>(G45-F45)/F45*100</f>
        <v>#REF!</v>
      </c>
      <c r="I45" s="42" t="e">
        <f t="shared" si="6"/>
        <v>#REF!</v>
      </c>
      <c r="J45" s="40" t="e">
        <f>SEKTOR_USD!#REF!*2.0809</f>
        <v>#REF!</v>
      </c>
      <c r="K45" s="40" t="e">
        <f>SEKTOR_USD!#REF!*2.3856</f>
        <v>#REF!</v>
      </c>
      <c r="L45" s="41" t="e">
        <f>(K45-J45)/J45*100</f>
        <v>#REF!</v>
      </c>
      <c r="M45" s="42" t="e">
        <f t="shared" si="7"/>
        <v>#REF!</v>
      </c>
    </row>
    <row r="46" spans="1:13" s="22" customFormat="1" ht="17.399999999999999" hidden="1" x14ac:dyDescent="0.3">
      <c r="A46" s="23"/>
      <c r="B46" s="24"/>
      <c r="C46" s="24"/>
      <c r="D46" s="25"/>
      <c r="E46" s="26"/>
      <c r="F46" s="26"/>
      <c r="G46" s="26"/>
      <c r="H46" s="26"/>
      <c r="I46" s="26"/>
    </row>
    <row r="47" spans="1:13" hidden="1" x14ac:dyDescent="0.25">
      <c r="A47" s="1" t="s">
        <v>113</v>
      </c>
    </row>
    <row r="48" spans="1:13" hidden="1" x14ac:dyDescent="0.25">
      <c r="A48" s="1" t="s">
        <v>110</v>
      </c>
    </row>
    <row r="50" spans="1:3" x14ac:dyDescent="0.25">
      <c r="A50" s="27" t="s">
        <v>114</v>
      </c>
    </row>
    <row r="51" spans="1:3" x14ac:dyDescent="0.25">
      <c r="A51" s="77"/>
      <c r="B51" s="78">
        <v>2024</v>
      </c>
      <c r="C51" s="78">
        <v>2025</v>
      </c>
    </row>
    <row r="52" spans="1:3" x14ac:dyDescent="0.25">
      <c r="A52" s="80" t="s">
        <v>223</v>
      </c>
      <c r="B52" s="79">
        <v>33.678904000000003</v>
      </c>
      <c r="C52" s="79">
        <v>40.856119999999997</v>
      </c>
    </row>
    <row r="53" spans="1:3" x14ac:dyDescent="0.25">
      <c r="A53" s="78" t="s">
        <v>224</v>
      </c>
      <c r="B53" s="79">
        <v>32.086074124999996</v>
      </c>
      <c r="C53" s="79">
        <v>38.29010474999999</v>
      </c>
    </row>
    <row r="54" spans="1:3" x14ac:dyDescent="0.25">
      <c r="A54" s="78" t="s">
        <v>225</v>
      </c>
      <c r="B54" s="79">
        <v>30.772325166666665</v>
      </c>
      <c r="C54" s="79">
        <v>37.008057749999999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8"/>
  <sheetViews>
    <sheetView showGridLines="0" zoomScale="80" zoomScaleNormal="80" workbookViewId="0">
      <selection activeCell="I5" sqref="I5"/>
    </sheetView>
  </sheetViews>
  <sheetFormatPr defaultColWidth="9.109375" defaultRowHeight="13.2" x14ac:dyDescent="0.25"/>
  <cols>
    <col min="1" max="1" width="51" style="17" customWidth="1"/>
    <col min="2" max="2" width="14.44140625" style="17" customWidth="1"/>
    <col min="3" max="3" width="17.88671875" style="17" bestFit="1" customWidth="1"/>
    <col min="4" max="4" width="14.44140625" style="17" customWidth="1"/>
    <col min="5" max="5" width="17.88671875" style="17" bestFit="1" customWidth="1"/>
    <col min="6" max="6" width="19.88671875" style="17" bestFit="1" customWidth="1"/>
    <col min="7" max="7" width="19.88671875" style="17" customWidth="1"/>
    <col min="8" max="16384" width="9.109375" style="17"/>
  </cols>
  <sheetData>
    <row r="1" spans="1:7" x14ac:dyDescent="0.25">
      <c r="B1" s="18"/>
    </row>
    <row r="2" spans="1:7" x14ac:dyDescent="0.25">
      <c r="B2" s="18"/>
    </row>
    <row r="3" spans="1:7" x14ac:dyDescent="0.25">
      <c r="B3" s="18"/>
    </row>
    <row r="4" spans="1:7" x14ac:dyDescent="0.25">
      <c r="B4" s="18"/>
      <c r="C4" s="18"/>
    </row>
    <row r="5" spans="1:7" ht="24.6" x14ac:dyDescent="0.25">
      <c r="A5" s="133" t="s">
        <v>36</v>
      </c>
      <c r="B5" s="134"/>
      <c r="C5" s="134"/>
      <c r="D5" s="134"/>
      <c r="E5" s="134"/>
      <c r="F5" s="134"/>
      <c r="G5" s="135"/>
    </row>
    <row r="6" spans="1:7" ht="50.25" customHeight="1" x14ac:dyDescent="0.25">
      <c r="A6" s="82"/>
      <c r="B6" s="136" t="s">
        <v>117</v>
      </c>
      <c r="C6" s="136"/>
      <c r="D6" s="136" t="s">
        <v>220</v>
      </c>
      <c r="E6" s="136"/>
      <c r="F6" s="136" t="s">
        <v>118</v>
      </c>
      <c r="G6" s="136"/>
    </row>
    <row r="7" spans="1:7" ht="28.2" x14ac:dyDescent="0.3">
      <c r="A7" s="83" t="s">
        <v>1</v>
      </c>
      <c r="B7" s="98" t="s">
        <v>37</v>
      </c>
      <c r="C7" s="98" t="s">
        <v>38</v>
      </c>
      <c r="D7" s="98" t="s">
        <v>37</v>
      </c>
      <c r="E7" s="98" t="s">
        <v>38</v>
      </c>
      <c r="F7" s="98" t="s">
        <v>37</v>
      </c>
      <c r="G7" s="98" t="s">
        <v>38</v>
      </c>
    </row>
    <row r="8" spans="1:7" ht="16.8" x14ac:dyDescent="0.3">
      <c r="A8" s="86" t="s">
        <v>2</v>
      </c>
      <c r="B8" s="99">
        <f>SEKTOR_USD!D8</f>
        <v>-3.939945069785701</v>
      </c>
      <c r="C8" s="99">
        <f>SEKTOR_TL!D8</f>
        <v>16.531141614211265</v>
      </c>
      <c r="D8" s="99">
        <f>SEKTOR_USD!H8</f>
        <v>7.5613722830597696E-2</v>
      </c>
      <c r="E8" s="99">
        <f>SEKTOR_TL!H8</f>
        <v>19.425820604898341</v>
      </c>
      <c r="F8" s="99">
        <f>SEKTOR_USD!L8</f>
        <v>0.53147765622640286</v>
      </c>
      <c r="G8" s="99">
        <f>SEKTOR_TL!L8</f>
        <v>20.90326976086196</v>
      </c>
    </row>
    <row r="9" spans="1:7" s="21" customFormat="1" ht="15.6" x14ac:dyDescent="0.3">
      <c r="A9" s="89" t="s">
        <v>3</v>
      </c>
      <c r="B9" s="99">
        <f>SEKTOR_USD!D9</f>
        <v>-5.7269196096410635</v>
      </c>
      <c r="C9" s="99">
        <f>SEKTOR_TL!D9</f>
        <v>14.363349983068069</v>
      </c>
      <c r="D9" s="99">
        <f>SEKTOR_USD!H9</f>
        <v>-0.15390203492868021</v>
      </c>
      <c r="E9" s="99">
        <f>SEKTOR_TL!H9</f>
        <v>19.151926629208411</v>
      </c>
      <c r="F9" s="99">
        <f>SEKTOR_USD!L9</f>
        <v>-0.22562008687531948</v>
      </c>
      <c r="G9" s="99">
        <f>SEKTOR_TL!L9</f>
        <v>19.992753027162106</v>
      </c>
    </row>
    <row r="10" spans="1:7" ht="13.8" x14ac:dyDescent="0.25">
      <c r="A10" s="91" t="s">
        <v>4</v>
      </c>
      <c r="B10" s="100">
        <f>SEKTOR_USD!D10</f>
        <v>0.46847925450103606</v>
      </c>
      <c r="C10" s="100">
        <f>SEKTOR_TL!D10</f>
        <v>21.879032780859031</v>
      </c>
      <c r="D10" s="100">
        <f>SEKTOR_USD!H10</f>
        <v>4.253340522755642</v>
      </c>
      <c r="E10" s="100">
        <f>SEKTOR_TL!H10</f>
        <v>24.411335385012087</v>
      </c>
      <c r="F10" s="100">
        <f>SEKTOR_USD!L10</f>
        <v>-1.1153791398986563</v>
      </c>
      <c r="G10" s="100">
        <f>SEKTOR_TL!L10</f>
        <v>18.922692372351982</v>
      </c>
    </row>
    <row r="11" spans="1:7" ht="13.8" x14ac:dyDescent="0.25">
      <c r="A11" s="91" t="s">
        <v>5</v>
      </c>
      <c r="B11" s="100">
        <f>SEKTOR_USD!D11</f>
        <v>-16.754173684874857</v>
      </c>
      <c r="C11" s="100">
        <f>SEKTOR_TL!D11</f>
        <v>0.98610897284276966</v>
      </c>
      <c r="D11" s="100">
        <f>SEKTOR_USD!H11</f>
        <v>-6.8102014813060423</v>
      </c>
      <c r="E11" s="100">
        <f>SEKTOR_TL!H11</f>
        <v>11.208592643996013</v>
      </c>
      <c r="F11" s="100">
        <f>SEKTOR_USD!L11</f>
        <v>-8.8911960959062579</v>
      </c>
      <c r="G11" s="100">
        <f>SEKTOR_TL!L11</f>
        <v>9.571176638562866</v>
      </c>
    </row>
    <row r="12" spans="1:7" ht="13.8" x14ac:dyDescent="0.25">
      <c r="A12" s="91" t="s">
        <v>6</v>
      </c>
      <c r="B12" s="100">
        <f>SEKTOR_USD!D12</f>
        <v>-4.0354213189965069</v>
      </c>
      <c r="C12" s="100">
        <f>SEKTOR_TL!D12</f>
        <v>16.415318691502538</v>
      </c>
      <c r="D12" s="100">
        <f>SEKTOR_USD!H12</f>
        <v>-3.0790133665836463</v>
      </c>
      <c r="E12" s="100">
        <f>SEKTOR_TL!H12</f>
        <v>15.661227865060967</v>
      </c>
      <c r="F12" s="100">
        <f>SEKTOR_USD!L12</f>
        <v>0.67490784868280496</v>
      </c>
      <c r="G12" s="100">
        <f>SEKTOR_TL!L12</f>
        <v>21.075764780876568</v>
      </c>
    </row>
    <row r="13" spans="1:7" ht="13.8" x14ac:dyDescent="0.25">
      <c r="A13" s="91" t="s">
        <v>7</v>
      </c>
      <c r="B13" s="100">
        <f>SEKTOR_USD!D13</f>
        <v>-5.4507834892948495</v>
      </c>
      <c r="C13" s="100">
        <f>SEKTOR_TL!D13</f>
        <v>14.698332691210808</v>
      </c>
      <c r="D13" s="100">
        <f>SEKTOR_USD!H13</f>
        <v>4.8332231425055783</v>
      </c>
      <c r="E13" s="100">
        <f>SEKTOR_TL!H13</f>
        <v>25.103341710448728</v>
      </c>
      <c r="F13" s="100">
        <f>SEKTOR_USD!L13</f>
        <v>10.681557181713087</v>
      </c>
      <c r="G13" s="100">
        <f>SEKTOR_TL!L13</f>
        <v>33.110170838756488</v>
      </c>
    </row>
    <row r="14" spans="1:7" ht="13.8" x14ac:dyDescent="0.25">
      <c r="A14" s="91" t="s">
        <v>8</v>
      </c>
      <c r="B14" s="100">
        <f>SEKTOR_USD!D14</f>
        <v>-22.883054066625881</v>
      </c>
      <c r="C14" s="100">
        <f>SEKTOR_TL!D14</f>
        <v>-6.4488797768643522</v>
      </c>
      <c r="D14" s="100">
        <f>SEKTOR_USD!H14</f>
        <v>-4.8253826589702804</v>
      </c>
      <c r="E14" s="100">
        <f>SEKTOR_TL!H14</f>
        <v>13.577187827094248</v>
      </c>
      <c r="F14" s="100">
        <f>SEKTOR_USD!L14</f>
        <v>8.9416260150755562</v>
      </c>
      <c r="G14" s="100">
        <f>SEKTOR_TL!L14</f>
        <v>31.017658402754499</v>
      </c>
    </row>
    <row r="15" spans="1:7" ht="13.8" x14ac:dyDescent="0.25">
      <c r="A15" s="91" t="s">
        <v>9</v>
      </c>
      <c r="B15" s="100">
        <f>SEKTOR_USD!D15</f>
        <v>-41.263407416845773</v>
      </c>
      <c r="C15" s="100">
        <f>SEKTOR_TL!D15</f>
        <v>-28.746218256732497</v>
      </c>
      <c r="D15" s="100">
        <f>SEKTOR_USD!H15</f>
        <v>-37.18292950570757</v>
      </c>
      <c r="E15" s="100">
        <f>SEKTOR_TL!H15</f>
        <v>-25.036880487647029</v>
      </c>
      <c r="F15" s="100">
        <f>SEKTOR_USD!L15</f>
        <v>-18.670565709439575</v>
      </c>
      <c r="G15" s="100">
        <f>SEKTOR_TL!L15</f>
        <v>-2.1898935261405694</v>
      </c>
    </row>
    <row r="16" spans="1:7" ht="13.8" x14ac:dyDescent="0.25">
      <c r="A16" s="91" t="s">
        <v>10</v>
      </c>
      <c r="B16" s="100">
        <f>SEKTOR_USD!D16</f>
        <v>-2.5477476522713771</v>
      </c>
      <c r="C16" s="100">
        <f>SEKTOR_TL!D16</f>
        <v>18.220026286754511</v>
      </c>
      <c r="D16" s="100">
        <f>SEKTOR_USD!H16</f>
        <v>9.4616064825111277</v>
      </c>
      <c r="E16" s="100">
        <f>SEKTOR_TL!H16</f>
        <v>30.626650115881997</v>
      </c>
      <c r="F16" s="100">
        <f>SEKTOR_USD!L16</f>
        <v>11.542161203836566</v>
      </c>
      <c r="G16" s="100">
        <f>SEKTOR_TL!L16</f>
        <v>34.145168460097352</v>
      </c>
    </row>
    <row r="17" spans="1:7" ht="13.8" x14ac:dyDescent="0.25">
      <c r="A17" s="101" t="s">
        <v>11</v>
      </c>
      <c r="B17" s="100">
        <f>SEKTOR_USD!D17</f>
        <v>65.267725275013277</v>
      </c>
      <c r="C17" s="100">
        <f>SEKTOR_TL!D17</f>
        <v>100.48746289258624</v>
      </c>
      <c r="D17" s="100">
        <f>SEKTOR_USD!H17</f>
        <v>14.10504328560919</v>
      </c>
      <c r="E17" s="100">
        <f>SEKTOR_TL!H17</f>
        <v>36.167922659789085</v>
      </c>
      <c r="F17" s="100">
        <f>SEKTOR_USD!L17</f>
        <v>15.964523373439873</v>
      </c>
      <c r="G17" s="100">
        <f>SEKTOR_TL!L17</f>
        <v>39.463682211582686</v>
      </c>
    </row>
    <row r="18" spans="1:7" s="21" customFormat="1" ht="15.6" x14ac:dyDescent="0.3">
      <c r="A18" s="89" t="s">
        <v>12</v>
      </c>
      <c r="B18" s="99">
        <f>SEKTOR_USD!D18</f>
        <v>0.41377804369037013</v>
      </c>
      <c r="C18" s="99">
        <f>SEKTOR_TL!D18</f>
        <v>21.812674349687217</v>
      </c>
      <c r="D18" s="99">
        <f>SEKTOR_USD!H18</f>
        <v>1.6659807719820647</v>
      </c>
      <c r="E18" s="99">
        <f>SEKTOR_TL!H18</f>
        <v>21.323694450907801</v>
      </c>
      <c r="F18" s="99">
        <f>SEKTOR_USD!L18</f>
        <v>6.4225302723412883</v>
      </c>
      <c r="G18" s="99">
        <f>SEKTOR_TL!L18</f>
        <v>27.988090756502199</v>
      </c>
    </row>
    <row r="19" spans="1:7" ht="13.8" x14ac:dyDescent="0.25">
      <c r="A19" s="91" t="s">
        <v>13</v>
      </c>
      <c r="B19" s="100">
        <f>SEKTOR_USD!D19</f>
        <v>0.41377804369037013</v>
      </c>
      <c r="C19" s="100">
        <f>SEKTOR_TL!D19</f>
        <v>21.812674349687217</v>
      </c>
      <c r="D19" s="100">
        <f>SEKTOR_USD!H19</f>
        <v>1.6659807719820647</v>
      </c>
      <c r="E19" s="100">
        <f>SEKTOR_TL!H19</f>
        <v>21.323694450907801</v>
      </c>
      <c r="F19" s="100">
        <f>SEKTOR_USD!L19</f>
        <v>6.4225302723412883</v>
      </c>
      <c r="G19" s="100">
        <f>SEKTOR_TL!L19</f>
        <v>27.988090756502199</v>
      </c>
    </row>
    <row r="20" spans="1:7" s="21" customFormat="1" ht="15.6" x14ac:dyDescent="0.3">
      <c r="A20" s="89" t="s">
        <v>109</v>
      </c>
      <c r="B20" s="99">
        <f>SEKTOR_USD!D20</f>
        <v>-1.2115687062551566</v>
      </c>
      <c r="C20" s="99">
        <f>SEKTOR_TL!D20</f>
        <v>19.840954549738143</v>
      </c>
      <c r="D20" s="99">
        <f>SEKTOR_USD!H20</f>
        <v>2.9719857701670954E-3</v>
      </c>
      <c r="E20" s="99">
        <f>SEKTOR_TL!H20</f>
        <v>19.339133161915125</v>
      </c>
      <c r="F20" s="99">
        <f>SEKTOR_USD!L20</f>
        <v>0.1397380144850095</v>
      </c>
      <c r="G20" s="99">
        <f>SEKTOR_TL!L20</f>
        <v>20.432147633885545</v>
      </c>
    </row>
    <row r="21" spans="1:7" ht="13.8" x14ac:dyDescent="0.25">
      <c r="A21" s="91" t="s">
        <v>108</v>
      </c>
      <c r="B21" s="100">
        <f>SEKTOR_USD!D21</f>
        <v>-1.2115687062551566</v>
      </c>
      <c r="C21" s="100">
        <f>SEKTOR_TL!D21</f>
        <v>19.840954549738143</v>
      </c>
      <c r="D21" s="100">
        <f>SEKTOR_USD!H21</f>
        <v>2.9719857701670954E-3</v>
      </c>
      <c r="E21" s="100">
        <f>SEKTOR_TL!H21</f>
        <v>19.339133161915125</v>
      </c>
      <c r="F21" s="100">
        <f>SEKTOR_USD!L21</f>
        <v>0.1397380144850095</v>
      </c>
      <c r="G21" s="100">
        <f>SEKTOR_TL!L21</f>
        <v>20.432147633885545</v>
      </c>
    </row>
    <row r="22" spans="1:7" ht="16.8" x14ac:dyDescent="0.3">
      <c r="A22" s="86" t="s">
        <v>14</v>
      </c>
      <c r="B22" s="99">
        <f>SEKTOR_USD!D22</f>
        <v>-0.6069213852428037</v>
      </c>
      <c r="C22" s="99">
        <f>SEKTOR_TL!D22</f>
        <v>20.574456551613228</v>
      </c>
      <c r="D22" s="99">
        <f>SEKTOR_USD!H22</f>
        <v>6.0588896234415746</v>
      </c>
      <c r="E22" s="99">
        <f>SEKTOR_TL!H22</f>
        <v>26.565997994317257</v>
      </c>
      <c r="F22" s="99">
        <f>SEKTOR_USD!L22</f>
        <v>4.3588293410016083</v>
      </c>
      <c r="G22" s="99">
        <f>SEKTOR_TL!L22</f>
        <v>25.506199549643448</v>
      </c>
    </row>
    <row r="23" spans="1:7" s="21" customFormat="1" ht="15.6" x14ac:dyDescent="0.3">
      <c r="A23" s="89" t="s">
        <v>15</v>
      </c>
      <c r="B23" s="99">
        <f>SEKTOR_USD!D23</f>
        <v>-4.7706134826045901</v>
      </c>
      <c r="C23" s="99">
        <f>SEKTOR_TL!D23</f>
        <v>15.523451804758507</v>
      </c>
      <c r="D23" s="99">
        <f>SEKTOR_USD!H23</f>
        <v>-0.86881086473281099</v>
      </c>
      <c r="E23" s="99">
        <f>SEKTOR_TL!H23</f>
        <v>18.298785984040741</v>
      </c>
      <c r="F23" s="99">
        <f>SEKTOR_USD!L23</f>
        <v>-0.974782412631788</v>
      </c>
      <c r="G23" s="99">
        <f>SEKTOR_TL!L23</f>
        <v>19.091779751156551</v>
      </c>
    </row>
    <row r="24" spans="1:7" ht="13.8" x14ac:dyDescent="0.25">
      <c r="A24" s="91" t="s">
        <v>16</v>
      </c>
      <c r="B24" s="100">
        <f>SEKTOR_USD!D24</f>
        <v>-5.8474038294282176</v>
      </c>
      <c r="C24" s="100">
        <f>SEKTOR_TL!D24</f>
        <v>14.217189711886721</v>
      </c>
      <c r="D24" s="100">
        <f>SEKTOR_USD!H24</f>
        <v>0.83324092186036303</v>
      </c>
      <c r="E24" s="100">
        <f>SEKTOR_TL!H24</f>
        <v>20.32993946653545</v>
      </c>
      <c r="F24" s="100">
        <f>SEKTOR_USD!L24</f>
        <v>0.60771799716912145</v>
      </c>
      <c r="G24" s="100">
        <f>SEKTOR_TL!L24</f>
        <v>20.994959515380209</v>
      </c>
    </row>
    <row r="25" spans="1:7" ht="13.8" x14ac:dyDescent="0.25">
      <c r="A25" s="91" t="s">
        <v>17</v>
      </c>
      <c r="B25" s="100">
        <f>SEKTOR_USD!D25</f>
        <v>-7.0403198303994108</v>
      </c>
      <c r="C25" s="100">
        <f>SEKTOR_TL!D25</f>
        <v>12.770054755072236</v>
      </c>
      <c r="D25" s="100">
        <f>SEKTOR_USD!H25</f>
        <v>-4.6723668165295855</v>
      </c>
      <c r="E25" s="100">
        <f>SEKTOR_TL!H25</f>
        <v>13.759790180147419</v>
      </c>
      <c r="F25" s="100">
        <f>SEKTOR_USD!L25</f>
        <v>-5.7464917507270528</v>
      </c>
      <c r="G25" s="100">
        <f>SEKTOR_TL!L25</f>
        <v>13.353126796139293</v>
      </c>
    </row>
    <row r="26" spans="1:7" ht="13.8" x14ac:dyDescent="0.25">
      <c r="A26" s="91" t="s">
        <v>18</v>
      </c>
      <c r="B26" s="100">
        <f>SEKTOR_USD!D26</f>
        <v>0.39563814074556902</v>
      </c>
      <c r="C26" s="100">
        <f>SEKTOR_TL!D26</f>
        <v>21.790668703318772</v>
      </c>
      <c r="D26" s="100">
        <f>SEKTOR_USD!H26</f>
        <v>-4.4840873075415741</v>
      </c>
      <c r="E26" s="100">
        <f>SEKTOR_TL!H26</f>
        <v>13.984474636505178</v>
      </c>
      <c r="F26" s="100">
        <f>SEKTOR_USD!L26</f>
        <v>-3.5816570073695875</v>
      </c>
      <c r="G26" s="100">
        <f>SEKTOR_TL!L26</f>
        <v>15.956645664715493</v>
      </c>
    </row>
    <row r="27" spans="1:7" s="21" customFormat="1" ht="15.6" x14ac:dyDescent="0.3">
      <c r="A27" s="89" t="s">
        <v>19</v>
      </c>
      <c r="B27" s="99">
        <f>SEKTOR_USD!D27</f>
        <v>2.631563705608821</v>
      </c>
      <c r="C27" s="99">
        <f>SEKTOR_TL!D27</f>
        <v>24.503086042942439</v>
      </c>
      <c r="D27" s="99">
        <f>SEKTOR_USD!H27</f>
        <v>4.2964174426647119</v>
      </c>
      <c r="E27" s="99">
        <f>SEKTOR_TL!H27</f>
        <v>24.462741480042585</v>
      </c>
      <c r="F27" s="99">
        <f>SEKTOR_USD!L27</f>
        <v>-0.93450168960583835</v>
      </c>
      <c r="G27" s="99">
        <f>SEKTOR_TL!L27</f>
        <v>19.140222997348783</v>
      </c>
    </row>
    <row r="28" spans="1:7" ht="13.8" x14ac:dyDescent="0.25">
      <c r="A28" s="91" t="s">
        <v>20</v>
      </c>
      <c r="B28" s="100">
        <f>SEKTOR_USD!D28</f>
        <v>2.631563705608821</v>
      </c>
      <c r="C28" s="100">
        <f>SEKTOR_TL!D28</f>
        <v>24.503086042942439</v>
      </c>
      <c r="D28" s="100">
        <f>SEKTOR_USD!H28</f>
        <v>4.2964174426647119</v>
      </c>
      <c r="E28" s="100">
        <f>SEKTOR_TL!H28</f>
        <v>24.462741480042585</v>
      </c>
      <c r="F28" s="100">
        <f>SEKTOR_USD!L28</f>
        <v>-0.93450168960583835</v>
      </c>
      <c r="G28" s="100">
        <f>SEKTOR_TL!L28</f>
        <v>19.140222997348783</v>
      </c>
    </row>
    <row r="29" spans="1:7" s="21" customFormat="1" ht="15.6" x14ac:dyDescent="0.3">
      <c r="A29" s="89" t="s">
        <v>21</v>
      </c>
      <c r="B29" s="99">
        <f>SEKTOR_USD!D29</f>
        <v>-0.89426644217753037</v>
      </c>
      <c r="C29" s="99">
        <f>SEKTOR_TL!D29</f>
        <v>20.225876202100306</v>
      </c>
      <c r="D29" s="99">
        <f>SEKTOR_USD!H29</f>
        <v>7.1714832724152053</v>
      </c>
      <c r="E29" s="99">
        <f>SEKTOR_TL!H29</f>
        <v>27.893718150962819</v>
      </c>
      <c r="F29" s="99">
        <f>SEKTOR_USD!L29</f>
        <v>6.134098342749585</v>
      </c>
      <c r="G29" s="99">
        <f>SEKTOR_TL!L29</f>
        <v>27.641210712519143</v>
      </c>
    </row>
    <row r="30" spans="1:7" ht="13.8" x14ac:dyDescent="0.25">
      <c r="A30" s="91" t="s">
        <v>22</v>
      </c>
      <c r="B30" s="100">
        <f>SEKTOR_USD!D30</f>
        <v>-8.5161041618677658</v>
      </c>
      <c r="C30" s="100">
        <f>SEKTOR_TL!D30</f>
        <v>10.979770197694991</v>
      </c>
      <c r="D30" s="100">
        <f>SEKTOR_USD!H30</f>
        <v>-6.5427929189229577</v>
      </c>
      <c r="E30" s="100">
        <f>SEKTOR_TL!H30</f>
        <v>11.527706220334654</v>
      </c>
      <c r="F30" s="100">
        <f>SEKTOR_USD!L30</f>
        <v>-5.1413365997995895</v>
      </c>
      <c r="G30" s="100">
        <f>SEKTOR_TL!L30</f>
        <v>14.080911149513192</v>
      </c>
    </row>
    <row r="31" spans="1:7" ht="13.8" x14ac:dyDescent="0.25">
      <c r="A31" s="91" t="s">
        <v>23</v>
      </c>
      <c r="B31" s="100">
        <f>SEKTOR_USD!D31</f>
        <v>1.3164531750403954</v>
      </c>
      <c r="C31" s="100">
        <f>SEKTOR_TL!D31</f>
        <v>22.907716025849037</v>
      </c>
      <c r="D31" s="100">
        <f>SEKTOR_USD!H31</f>
        <v>12.934681909515849</v>
      </c>
      <c r="E31" s="100">
        <f>SEKTOR_TL!H31</f>
        <v>34.771265047162913</v>
      </c>
      <c r="F31" s="100">
        <f>SEKTOR_USD!L31</f>
        <v>12.585733275519543</v>
      </c>
      <c r="G31" s="100">
        <f>SEKTOR_TL!L31</f>
        <v>35.4002109466809</v>
      </c>
    </row>
    <row r="32" spans="1:7" ht="13.8" x14ac:dyDescent="0.25">
      <c r="A32" s="91" t="s">
        <v>24</v>
      </c>
      <c r="B32" s="100">
        <f>SEKTOR_USD!D32</f>
        <v>-10.828570584009107</v>
      </c>
      <c r="C32" s="100">
        <f>SEKTOR_TL!D32</f>
        <v>8.1745005951278404</v>
      </c>
      <c r="D32" s="100">
        <f>SEKTOR_USD!H32</f>
        <v>10.820510940354303</v>
      </c>
      <c r="E32" s="100">
        <f>SEKTOR_TL!H32</f>
        <v>32.248306720967129</v>
      </c>
      <c r="F32" s="100">
        <f>SEKTOR_USD!L32</f>
        <v>7.7212808351488587</v>
      </c>
      <c r="G32" s="100">
        <f>SEKTOR_TL!L32</f>
        <v>29.550021340912242</v>
      </c>
    </row>
    <row r="33" spans="1:7" ht="13.8" x14ac:dyDescent="0.25">
      <c r="A33" s="91" t="s">
        <v>104</v>
      </c>
      <c r="B33" s="100">
        <f>SEKTOR_USD!D33</f>
        <v>1.0863174258005599</v>
      </c>
      <c r="C33" s="100">
        <f>SEKTOR_TL!D33</f>
        <v>22.628536697827169</v>
      </c>
      <c r="D33" s="100">
        <f>SEKTOR_USD!H33</f>
        <v>6.1982180620966014</v>
      </c>
      <c r="E33" s="100">
        <f>SEKTOR_TL!H33</f>
        <v>26.732266403782734</v>
      </c>
      <c r="F33" s="100">
        <f>SEKTOR_USD!L33</f>
        <v>6.0938580172438472</v>
      </c>
      <c r="G33" s="100">
        <f>SEKTOR_TL!L33</f>
        <v>27.592816050038195</v>
      </c>
    </row>
    <row r="34" spans="1:7" ht="13.8" x14ac:dyDescent="0.25">
      <c r="A34" s="91" t="s">
        <v>25</v>
      </c>
      <c r="B34" s="100">
        <f>SEKTOR_USD!D34</f>
        <v>-1.0841343136310382</v>
      </c>
      <c r="C34" s="100">
        <f>SEKTOR_TL!D34</f>
        <v>19.995546125437233</v>
      </c>
      <c r="D34" s="100">
        <f>SEKTOR_USD!H34</f>
        <v>-3.1451669054443139</v>
      </c>
      <c r="E34" s="100">
        <f>SEKTOR_TL!H34</f>
        <v>15.582283151454368</v>
      </c>
      <c r="F34" s="100">
        <f>SEKTOR_USD!L34</f>
        <v>-3.5962230666474562</v>
      </c>
      <c r="G34" s="100">
        <f>SEKTOR_TL!L34</f>
        <v>15.939127925642302</v>
      </c>
    </row>
    <row r="35" spans="1:7" ht="13.8" x14ac:dyDescent="0.25">
      <c r="A35" s="91" t="s">
        <v>26</v>
      </c>
      <c r="B35" s="100">
        <f>SEKTOR_USD!D35</f>
        <v>2.0257353914768772</v>
      </c>
      <c r="C35" s="100">
        <f>SEKTOR_TL!D35</f>
        <v>23.768151369843434</v>
      </c>
      <c r="D35" s="100">
        <f>SEKTOR_USD!H35</f>
        <v>6.0616999438813624</v>
      </c>
      <c r="E35" s="100">
        <f>SEKTOR_TL!H35</f>
        <v>26.56935170669734</v>
      </c>
      <c r="F35" s="100">
        <f>SEKTOR_USD!L35</f>
        <v>6.432805790620086</v>
      </c>
      <c r="G35" s="100">
        <f>SEKTOR_TL!L35</f>
        <v>28.000448515358993</v>
      </c>
    </row>
    <row r="36" spans="1:7" ht="13.8" x14ac:dyDescent="0.25">
      <c r="A36" s="91" t="s">
        <v>27</v>
      </c>
      <c r="B36" s="100">
        <f>SEKTOR_USD!D36</f>
        <v>-1.3041810084297707</v>
      </c>
      <c r="C36" s="100">
        <f>SEKTOR_TL!D36</f>
        <v>19.728605901720307</v>
      </c>
      <c r="D36" s="100">
        <f>SEKTOR_USD!H36</f>
        <v>2.3351504516870221</v>
      </c>
      <c r="E36" s="100">
        <f>SEKTOR_TL!H36</f>
        <v>22.122252013032941</v>
      </c>
      <c r="F36" s="100">
        <f>SEKTOR_USD!L36</f>
        <v>2.8444537142237141</v>
      </c>
      <c r="G36" s="100">
        <f>SEKTOR_TL!L36</f>
        <v>23.68494943781581</v>
      </c>
    </row>
    <row r="37" spans="1:7" ht="13.8" x14ac:dyDescent="0.25">
      <c r="A37" s="91" t="s">
        <v>105</v>
      </c>
      <c r="B37" s="100">
        <f>SEKTOR_USD!D37</f>
        <v>0.44608200248163998</v>
      </c>
      <c r="C37" s="100">
        <f>SEKTOR_TL!D37</f>
        <v>21.851862513792888</v>
      </c>
      <c r="D37" s="100">
        <f>SEKTOR_USD!H37</f>
        <v>2.9514260345480681</v>
      </c>
      <c r="E37" s="100">
        <f>SEKTOR_TL!H37</f>
        <v>22.857688094452168</v>
      </c>
      <c r="F37" s="100">
        <f>SEKTOR_USD!L37</f>
        <v>1.5378867143050512</v>
      </c>
      <c r="G37" s="100">
        <f>SEKTOR_TL!L37</f>
        <v>22.113618486210896</v>
      </c>
    </row>
    <row r="38" spans="1:7" ht="13.8" x14ac:dyDescent="0.25">
      <c r="A38" s="101" t="s">
        <v>28</v>
      </c>
      <c r="B38" s="100">
        <f>SEKTOR_USD!D38</f>
        <v>-38.923182157025479</v>
      </c>
      <c r="C38" s="100">
        <f>SEKTOR_TL!D38</f>
        <v>-25.907274209080338</v>
      </c>
      <c r="D38" s="100">
        <f>SEKTOR_USD!H38</f>
        <v>19.546524887438167</v>
      </c>
      <c r="E38" s="100">
        <f>SEKTOR_TL!H38</f>
        <v>42.661546644996044</v>
      </c>
      <c r="F38" s="100">
        <f>SEKTOR_USD!L38</f>
        <v>0.33418633806644266</v>
      </c>
      <c r="G38" s="100">
        <f>SEKTOR_TL!L38</f>
        <v>20.665999146552121</v>
      </c>
    </row>
    <row r="39" spans="1:7" ht="13.8" x14ac:dyDescent="0.25">
      <c r="A39" s="101" t="s">
        <v>106</v>
      </c>
      <c r="B39" s="100">
        <f>SEKTOR_USD!D39</f>
        <v>97.348412374579368</v>
      </c>
      <c r="C39" s="100">
        <f>SEKTOR_TL!D39</f>
        <v>139.40477450766502</v>
      </c>
      <c r="D39" s="100">
        <f>SEKTOR_USD!H39</f>
        <v>45.038399543676476</v>
      </c>
      <c r="E39" s="100">
        <f>SEKTOR_TL!H39</f>
        <v>73.082424782303391</v>
      </c>
      <c r="F39" s="100">
        <f>SEKTOR_USD!L39</f>
        <v>43.241040063346261</v>
      </c>
      <c r="G39" s="100">
        <f>SEKTOR_TL!L39</f>
        <v>72.267537604751197</v>
      </c>
    </row>
    <row r="40" spans="1:7" ht="13.8" x14ac:dyDescent="0.25">
      <c r="A40" s="101" t="s">
        <v>29</v>
      </c>
      <c r="B40" s="100">
        <f>SEKTOR_USD!D40</f>
        <v>-5.9396240683792882</v>
      </c>
      <c r="C40" s="100">
        <f>SEKTOR_TL!D40</f>
        <v>14.105316678577395</v>
      </c>
      <c r="D40" s="100">
        <f>SEKTOR_USD!H40</f>
        <v>3.8734222601892214</v>
      </c>
      <c r="E40" s="100">
        <f>SEKTOR_TL!H40</f>
        <v>23.957957698061826</v>
      </c>
      <c r="F40" s="100">
        <f>SEKTOR_USD!L40</f>
        <v>3.3635849948528014</v>
      </c>
      <c r="G40" s="100">
        <f>SEKTOR_TL!L40</f>
        <v>24.309277963830581</v>
      </c>
    </row>
    <row r="41" spans="1:7" ht="16.8" x14ac:dyDescent="0.3">
      <c r="A41" s="86" t="s">
        <v>30</v>
      </c>
      <c r="B41" s="99">
        <f>SEKTOR_USD!D41</f>
        <v>0.42241766579342294</v>
      </c>
      <c r="C41" s="99">
        <f>SEKTOR_TL!D41</f>
        <v>21.823155137227022</v>
      </c>
      <c r="D41" s="99">
        <f>SEKTOR_USD!H41</f>
        <v>0.73830233763638398</v>
      </c>
      <c r="E41" s="99">
        <f>SEKTOR_TL!H41</f>
        <v>20.21664395021298</v>
      </c>
      <c r="F41" s="99">
        <f>SEKTOR_USD!L41</f>
        <v>2.2481949804733472</v>
      </c>
      <c r="G41" s="99">
        <f>SEKTOR_TL!L41</f>
        <v>22.967864279867499</v>
      </c>
    </row>
    <row r="42" spans="1:7" ht="13.8" x14ac:dyDescent="0.25">
      <c r="A42" s="91" t="s">
        <v>31</v>
      </c>
      <c r="B42" s="100">
        <f>SEKTOR_USD!D42</f>
        <v>0.42241766579342294</v>
      </c>
      <c r="C42" s="100">
        <f>SEKTOR_TL!D42</f>
        <v>21.823155137227022</v>
      </c>
      <c r="D42" s="100">
        <f>SEKTOR_USD!H42</f>
        <v>0.73830233763638398</v>
      </c>
      <c r="E42" s="100">
        <f>SEKTOR_TL!H42</f>
        <v>20.21664395021298</v>
      </c>
      <c r="F42" s="100">
        <f>SEKTOR_USD!L42</f>
        <v>2.2481949804733472</v>
      </c>
      <c r="G42" s="100">
        <f>SEKTOR_TL!L42</f>
        <v>22.967864279867499</v>
      </c>
    </row>
    <row r="43" spans="1:7" ht="17.399999999999999" x14ac:dyDescent="0.3">
      <c r="A43" s="102" t="s">
        <v>39</v>
      </c>
      <c r="B43" s="103">
        <f>SEKTOR_USD!D43</f>
        <v>-1.0807599856259105</v>
      </c>
      <c r="C43" s="103">
        <f>SEKTOR_TL!D43</f>
        <v>19.999639546942166</v>
      </c>
      <c r="D43" s="103">
        <f>SEKTOR_USD!H43</f>
        <v>4.974105078834433</v>
      </c>
      <c r="E43" s="103">
        <f>SEKTOR_TL!H43</f>
        <v>25.271463995474917</v>
      </c>
      <c r="F43" s="103">
        <f>SEKTOR_USD!L43</f>
        <v>3.6905348229344526</v>
      </c>
      <c r="G43" s="103">
        <f>SEKTOR_TL!L43</f>
        <v>24.702481209066846</v>
      </c>
    </row>
    <row r="44" spans="1:7" ht="13.8" hidden="1" x14ac:dyDescent="0.25">
      <c r="A44" s="38" t="s">
        <v>33</v>
      </c>
      <c r="B44" s="43"/>
      <c r="C44" s="43"/>
      <c r="D44" s="37">
        <f>SEKTOR_USD!H45</f>
        <v>4.3390753708710887</v>
      </c>
      <c r="E44" s="37">
        <f>SEKTOR_TL!H44</f>
        <v>23.48381561196382</v>
      </c>
      <c r="F44" s="37">
        <f>SEKTOR_USD!L45</f>
        <v>2.7896253959055919</v>
      </c>
      <c r="G44" s="37">
        <f>SEKTOR_TL!L44</f>
        <v>17.840804625148905</v>
      </c>
    </row>
    <row r="45" spans="1:7" s="22" customFormat="1" ht="17.399999999999999" hidden="1" x14ac:dyDescent="0.3">
      <c r="A45" s="39" t="s">
        <v>39</v>
      </c>
      <c r="B45" s="44" t="e">
        <f>SEKTOR_USD!#REF!</f>
        <v>#REF!</v>
      </c>
      <c r="C45" s="44" t="e">
        <f>SEKTOR_TL!D45</f>
        <v>#REF!</v>
      </c>
      <c r="D45" s="44" t="e">
        <f>SEKTOR_USD!#REF!</f>
        <v>#REF!</v>
      </c>
      <c r="E45" s="44" t="e">
        <f>SEKTOR_TL!H45</f>
        <v>#REF!</v>
      </c>
      <c r="F45" s="44" t="e">
        <f>SEKTOR_USD!#REF!</f>
        <v>#REF!</v>
      </c>
      <c r="G45" s="44" t="e">
        <f>SEKTOR_TL!L45</f>
        <v>#REF!</v>
      </c>
    </row>
    <row r="46" spans="1:7" s="22" customFormat="1" ht="17.399999999999999" x14ac:dyDescent="0.3">
      <c r="A46" s="23"/>
      <c r="B46" s="25"/>
      <c r="C46" s="25"/>
      <c r="D46" s="25"/>
      <c r="E46" s="25"/>
    </row>
    <row r="47" spans="1:7" x14ac:dyDescent="0.25">
      <c r="A47" s="21" t="s">
        <v>35</v>
      </c>
    </row>
    <row r="48" spans="1:7" x14ac:dyDescent="0.25">
      <c r="A48" s="28"/>
    </row>
  </sheetData>
  <mergeCells count="4">
    <mergeCell ref="B6:C6"/>
    <mergeCell ref="D6:E6"/>
    <mergeCell ref="F6:G6"/>
    <mergeCell ref="A5:G5"/>
  </mergeCells>
  <printOptions horizontalCentered="1" verticalCentered="1"/>
  <pageMargins left="0.11811023622047245" right="0" top="0.19685039370078741" bottom="0.19685039370078741" header="0.51181102362204722" footer="0.51181102362204722"/>
  <pageSetup paperSize="9" scale="70" orientation="landscape" horizont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23"/>
  <sheetViews>
    <sheetView showGridLines="0" zoomScale="80" zoomScaleNormal="80" workbookViewId="0">
      <selection activeCell="O4" sqref="O4"/>
    </sheetView>
  </sheetViews>
  <sheetFormatPr defaultColWidth="9.109375" defaultRowHeight="13.2" x14ac:dyDescent="0.25"/>
  <cols>
    <col min="1" max="1" width="32.33203125" customWidth="1"/>
    <col min="2" max="2" width="12.6640625" bestFit="1" customWidth="1"/>
    <col min="3" max="3" width="12.88671875" customWidth="1"/>
    <col min="4" max="4" width="12.109375" bestFit="1" customWidth="1"/>
    <col min="5" max="5" width="13.5546875" bestFit="1" customWidth="1"/>
    <col min="6" max="7" width="14.109375" bestFit="1" customWidth="1"/>
    <col min="8" max="8" width="12.109375" bestFit="1" customWidth="1"/>
    <col min="9" max="9" width="15" bestFit="1" customWidth="1"/>
    <col min="10" max="11" width="14.109375" bestFit="1" customWidth="1"/>
    <col min="12" max="12" width="10.33203125" customWidth="1"/>
    <col min="13" max="13" width="15" bestFit="1" customWidth="1"/>
  </cols>
  <sheetData>
    <row r="2" spans="1:13" ht="24.6" x14ac:dyDescent="0.4">
      <c r="C2" s="129" t="s">
        <v>122</v>
      </c>
      <c r="D2" s="129"/>
      <c r="E2" s="129"/>
      <c r="F2" s="129"/>
      <c r="G2" s="129"/>
      <c r="H2" s="129"/>
      <c r="I2" s="129"/>
      <c r="J2" s="129"/>
      <c r="K2" s="129"/>
    </row>
    <row r="6" spans="1:13" ht="22.5" customHeight="1" x14ac:dyDescent="0.25">
      <c r="A6" s="137" t="s">
        <v>112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9"/>
    </row>
    <row r="7" spans="1:13" ht="24" customHeight="1" x14ac:dyDescent="0.25">
      <c r="A7" s="46"/>
      <c r="B7" s="125" t="s">
        <v>124</v>
      </c>
      <c r="C7" s="125"/>
      <c r="D7" s="125"/>
      <c r="E7" s="125"/>
      <c r="F7" s="125" t="s">
        <v>125</v>
      </c>
      <c r="G7" s="125"/>
      <c r="H7" s="125"/>
      <c r="I7" s="125"/>
      <c r="J7" s="125" t="s">
        <v>103</v>
      </c>
      <c r="K7" s="125"/>
      <c r="L7" s="125"/>
      <c r="M7" s="125"/>
    </row>
    <row r="8" spans="1:13" ht="64.8" x14ac:dyDescent="0.3">
      <c r="A8" s="47" t="s">
        <v>40</v>
      </c>
      <c r="B8" s="67">
        <v>2024</v>
      </c>
      <c r="C8" s="68">
        <v>2025</v>
      </c>
      <c r="D8" s="7" t="s">
        <v>115</v>
      </c>
      <c r="E8" s="7" t="s">
        <v>116</v>
      </c>
      <c r="F8" s="5">
        <v>2024</v>
      </c>
      <c r="G8" s="6">
        <v>2025</v>
      </c>
      <c r="H8" s="7" t="s">
        <v>115</v>
      </c>
      <c r="I8" s="7" t="s">
        <v>116</v>
      </c>
      <c r="J8" s="5" t="s">
        <v>126</v>
      </c>
      <c r="K8" s="5" t="s">
        <v>127</v>
      </c>
      <c r="L8" s="7" t="s">
        <v>115</v>
      </c>
      <c r="M8" s="7" t="s">
        <v>116</v>
      </c>
    </row>
    <row r="9" spans="1:13" ht="22.5" customHeight="1" x14ac:dyDescent="0.3">
      <c r="A9" s="48" t="s">
        <v>196</v>
      </c>
      <c r="B9" s="71">
        <v>6109173.1176199997</v>
      </c>
      <c r="C9" s="71">
        <v>5815782.3367499998</v>
      </c>
      <c r="D9" s="60">
        <f>(C9-B9)/B9*100</f>
        <v>-4.8024630374903916</v>
      </c>
      <c r="E9" s="73">
        <f t="shared" ref="E9:E23" si="0">C9/C$23*100</f>
        <v>31.211984904580088</v>
      </c>
      <c r="F9" s="71">
        <v>45068382.117320001</v>
      </c>
      <c r="G9" s="71">
        <v>46639501.69083</v>
      </c>
      <c r="H9" s="60">
        <f t="shared" ref="H9:H22" si="1">(G9-F9)/F9*100</f>
        <v>3.4860793747158043</v>
      </c>
      <c r="I9" s="62">
        <f t="shared" ref="I9:I23" si="2">G9/G$23*100</f>
        <v>30.27165700706216</v>
      </c>
      <c r="J9" s="71">
        <v>69187862.388980001</v>
      </c>
      <c r="K9" s="71">
        <v>69599622.449100003</v>
      </c>
      <c r="L9" s="60">
        <f t="shared" ref="L9:L23" si="3">(K9-J9)/J9*100</f>
        <v>0.59513337441334957</v>
      </c>
      <c r="M9" s="73">
        <f t="shared" ref="M9:M23" si="4">K9/K$23*100</f>
        <v>29.843927558232398</v>
      </c>
    </row>
    <row r="10" spans="1:13" ht="22.5" customHeight="1" x14ac:dyDescent="0.3">
      <c r="A10" s="48" t="s">
        <v>197</v>
      </c>
      <c r="B10" s="71">
        <v>2769795.41634</v>
      </c>
      <c r="C10" s="71">
        <v>2851479.80137</v>
      </c>
      <c r="D10" s="60">
        <f t="shared" ref="D10:D23" si="5">(C10-B10)/B10*100</f>
        <v>2.9491125787888524</v>
      </c>
      <c r="E10" s="73">
        <f t="shared" si="0"/>
        <v>15.303245438482319</v>
      </c>
      <c r="F10" s="71">
        <v>24468912.883869998</v>
      </c>
      <c r="G10" s="71">
        <v>27618056.191459998</v>
      </c>
      <c r="H10" s="60">
        <f t="shared" si="1"/>
        <v>12.869976375885205</v>
      </c>
      <c r="I10" s="62">
        <f t="shared" si="2"/>
        <v>17.925670170571848</v>
      </c>
      <c r="J10" s="71">
        <v>37191802.341859996</v>
      </c>
      <c r="K10" s="71">
        <v>41774840.173040003</v>
      </c>
      <c r="L10" s="60">
        <f t="shared" si="3"/>
        <v>12.322709690306459</v>
      </c>
      <c r="M10" s="73">
        <f t="shared" si="4"/>
        <v>17.912817052889974</v>
      </c>
    </row>
    <row r="11" spans="1:13" ht="22.5" customHeight="1" x14ac:dyDescent="0.3">
      <c r="A11" s="48" t="s">
        <v>198</v>
      </c>
      <c r="B11" s="71">
        <v>2209684.8080199999</v>
      </c>
      <c r="C11" s="71">
        <v>2586529.8549199998</v>
      </c>
      <c r="D11" s="60">
        <f t="shared" si="5"/>
        <v>17.054244366990694</v>
      </c>
      <c r="E11" s="73">
        <f t="shared" si="0"/>
        <v>13.881319160944225</v>
      </c>
      <c r="F11" s="71">
        <v>17107234.63061</v>
      </c>
      <c r="G11" s="71">
        <v>19306333.13431</v>
      </c>
      <c r="H11" s="60">
        <f t="shared" si="1"/>
        <v>12.854786592832188</v>
      </c>
      <c r="I11" s="62">
        <f t="shared" si="2"/>
        <v>12.530894917790683</v>
      </c>
      <c r="J11" s="71">
        <v>26355018.314339999</v>
      </c>
      <c r="K11" s="71">
        <v>29381853.225650001</v>
      </c>
      <c r="L11" s="60">
        <f t="shared" si="3"/>
        <v>11.484852240315366</v>
      </c>
      <c r="M11" s="73">
        <f t="shared" si="4"/>
        <v>12.598773791254297</v>
      </c>
    </row>
    <row r="12" spans="1:13" ht="22.5" customHeight="1" x14ac:dyDescent="0.3">
      <c r="A12" s="48" t="s">
        <v>199</v>
      </c>
      <c r="B12" s="71">
        <v>1881663.0600300001</v>
      </c>
      <c r="C12" s="71">
        <v>1683761.02146</v>
      </c>
      <c r="D12" s="60">
        <f t="shared" si="5"/>
        <v>-10.517400419544021</v>
      </c>
      <c r="E12" s="73">
        <f t="shared" si="0"/>
        <v>9.0363635606930313</v>
      </c>
      <c r="F12" s="71">
        <v>13645246.1107</v>
      </c>
      <c r="G12" s="71">
        <v>13476940.804300001</v>
      </c>
      <c r="H12" s="60">
        <f t="shared" si="1"/>
        <v>-1.2334354766091145</v>
      </c>
      <c r="I12" s="62">
        <f t="shared" si="2"/>
        <v>8.7472917750418997</v>
      </c>
      <c r="J12" s="71">
        <v>20660612.682259999</v>
      </c>
      <c r="K12" s="71">
        <v>20331220.600359999</v>
      </c>
      <c r="L12" s="60">
        <f t="shared" si="3"/>
        <v>-1.5942996801001423</v>
      </c>
      <c r="M12" s="73">
        <f t="shared" si="4"/>
        <v>8.717913307810365</v>
      </c>
    </row>
    <row r="13" spans="1:13" ht="22.5" customHeight="1" x14ac:dyDescent="0.3">
      <c r="A13" s="49" t="s">
        <v>200</v>
      </c>
      <c r="B13" s="71">
        <v>1541056.7779399999</v>
      </c>
      <c r="C13" s="71">
        <v>1531271.41665</v>
      </c>
      <c r="D13" s="60">
        <f t="shared" si="5"/>
        <v>-0.63497733698562664</v>
      </c>
      <c r="E13" s="73">
        <f t="shared" si="0"/>
        <v>8.217986433103551</v>
      </c>
      <c r="F13" s="71">
        <v>12065947.52915</v>
      </c>
      <c r="G13" s="71">
        <v>12170121.205530001</v>
      </c>
      <c r="H13" s="60">
        <f t="shared" si="1"/>
        <v>0.86336921429774893</v>
      </c>
      <c r="I13" s="62">
        <f t="shared" si="2"/>
        <v>7.8990924326409067</v>
      </c>
      <c r="J13" s="71">
        <v>18153335.88391</v>
      </c>
      <c r="K13" s="71">
        <v>18497220.008620001</v>
      </c>
      <c r="L13" s="60">
        <f t="shared" si="3"/>
        <v>1.894330204151617</v>
      </c>
      <c r="M13" s="73">
        <f t="shared" si="4"/>
        <v>7.9315041452941157</v>
      </c>
    </row>
    <row r="14" spans="1:13" ht="22.5" customHeight="1" x14ac:dyDescent="0.3">
      <c r="A14" s="48" t="s">
        <v>201</v>
      </c>
      <c r="B14" s="71">
        <v>1393885.0828499999</v>
      </c>
      <c r="C14" s="71">
        <v>1227708.3489600001</v>
      </c>
      <c r="D14" s="60">
        <f t="shared" si="5"/>
        <v>-11.921838890063118</v>
      </c>
      <c r="E14" s="73">
        <f t="shared" si="0"/>
        <v>6.5888322905117818</v>
      </c>
      <c r="F14" s="71">
        <v>11261660.71336</v>
      </c>
      <c r="G14" s="71">
        <v>10843020.33457</v>
      </c>
      <c r="H14" s="60">
        <f t="shared" si="1"/>
        <v>-3.7173947026601191</v>
      </c>
      <c r="I14" s="62">
        <f t="shared" si="2"/>
        <v>7.0377294050986698</v>
      </c>
      <c r="J14" s="71">
        <v>17623803.269060001</v>
      </c>
      <c r="K14" s="71">
        <v>16780213.417520002</v>
      </c>
      <c r="L14" s="60">
        <f t="shared" si="3"/>
        <v>-4.7866504105898011</v>
      </c>
      <c r="M14" s="73">
        <f t="shared" si="4"/>
        <v>7.1952613537578456</v>
      </c>
    </row>
    <row r="15" spans="1:13" ht="22.5" customHeight="1" x14ac:dyDescent="0.3">
      <c r="A15" s="48" t="s">
        <v>202</v>
      </c>
      <c r="B15" s="71">
        <v>939468.61178000004</v>
      </c>
      <c r="C15" s="71">
        <v>983416.14211000002</v>
      </c>
      <c r="D15" s="60">
        <f t="shared" si="5"/>
        <v>4.6779136395768575</v>
      </c>
      <c r="E15" s="73">
        <f t="shared" si="0"/>
        <v>5.2777714166673002</v>
      </c>
      <c r="F15" s="71">
        <v>7631270.4115599999</v>
      </c>
      <c r="G15" s="71">
        <v>8183846.4072799999</v>
      </c>
      <c r="H15" s="60">
        <f t="shared" si="1"/>
        <v>7.240943721283247</v>
      </c>
      <c r="I15" s="62">
        <f t="shared" si="2"/>
        <v>5.3117761223501034</v>
      </c>
      <c r="J15" s="71">
        <v>11796014.000849999</v>
      </c>
      <c r="K15" s="71">
        <v>12596077.301790001</v>
      </c>
      <c r="L15" s="60">
        <f t="shared" si="3"/>
        <v>6.7824885667510255</v>
      </c>
      <c r="M15" s="73">
        <f t="shared" si="4"/>
        <v>5.4011272659910405</v>
      </c>
    </row>
    <row r="16" spans="1:13" ht="22.5" customHeight="1" x14ac:dyDescent="0.3">
      <c r="A16" s="48" t="s">
        <v>203</v>
      </c>
      <c r="B16" s="71">
        <v>1011158.59572</v>
      </c>
      <c r="C16" s="71">
        <v>972847.98332</v>
      </c>
      <c r="D16" s="60">
        <f t="shared" si="5"/>
        <v>-3.7887837340413193</v>
      </c>
      <c r="E16" s="73">
        <f t="shared" si="0"/>
        <v>5.2210545050768609</v>
      </c>
      <c r="F16" s="71">
        <v>7527703.7535199998</v>
      </c>
      <c r="G16" s="71">
        <v>7726035.6725300001</v>
      </c>
      <c r="H16" s="60">
        <f t="shared" si="1"/>
        <v>2.6346934670118909</v>
      </c>
      <c r="I16" s="62">
        <f t="shared" si="2"/>
        <v>5.0146312337024632</v>
      </c>
      <c r="J16" s="71">
        <v>11873663.0481</v>
      </c>
      <c r="K16" s="71">
        <v>11890835.287280001</v>
      </c>
      <c r="L16" s="60">
        <f t="shared" si="3"/>
        <v>0.14462461256005041</v>
      </c>
      <c r="M16" s="73">
        <f t="shared" si="4"/>
        <v>5.098723447529947</v>
      </c>
    </row>
    <row r="17" spans="1:13" ht="22.5" customHeight="1" x14ac:dyDescent="0.3">
      <c r="A17" s="48" t="s">
        <v>204</v>
      </c>
      <c r="B17" s="71">
        <v>312806.35722000001</v>
      </c>
      <c r="C17" s="71">
        <v>302560.21928999998</v>
      </c>
      <c r="D17" s="60">
        <f t="shared" si="5"/>
        <v>-3.275552971832286</v>
      </c>
      <c r="E17" s="73">
        <f t="shared" si="0"/>
        <v>1.6237720826538324</v>
      </c>
      <c r="F17" s="71">
        <v>2260579.6883800002</v>
      </c>
      <c r="G17" s="71">
        <v>2349902.51615</v>
      </c>
      <c r="H17" s="60">
        <f t="shared" si="1"/>
        <v>3.9513240001732166</v>
      </c>
      <c r="I17" s="62">
        <f t="shared" si="2"/>
        <v>1.525218760707973</v>
      </c>
      <c r="J17" s="71">
        <v>3305906.5090399999</v>
      </c>
      <c r="K17" s="71">
        <v>3576778.0921999998</v>
      </c>
      <c r="L17" s="60">
        <f t="shared" si="3"/>
        <v>8.1935645312201579</v>
      </c>
      <c r="M17" s="73">
        <f t="shared" si="4"/>
        <v>1.53370237537646</v>
      </c>
    </row>
    <row r="18" spans="1:13" ht="22.5" customHeight="1" x14ac:dyDescent="0.3">
      <c r="A18" s="48" t="s">
        <v>205</v>
      </c>
      <c r="B18" s="71">
        <v>212192.04206000001</v>
      </c>
      <c r="C18" s="71">
        <v>255962.91941999999</v>
      </c>
      <c r="D18" s="60">
        <f t="shared" si="5"/>
        <v>20.62795425081173</v>
      </c>
      <c r="E18" s="73">
        <f t="shared" si="0"/>
        <v>1.3736949415362401</v>
      </c>
      <c r="F18" s="71">
        <v>1705299.8203700001</v>
      </c>
      <c r="G18" s="71">
        <v>1798499.5492100001</v>
      </c>
      <c r="H18" s="60">
        <f t="shared" si="1"/>
        <v>5.4652986956732565</v>
      </c>
      <c r="I18" s="62">
        <f t="shared" si="2"/>
        <v>1.1673272549510414</v>
      </c>
      <c r="J18" s="71">
        <v>2765417.96209</v>
      </c>
      <c r="K18" s="71">
        <v>2695560.3010499999</v>
      </c>
      <c r="L18" s="60">
        <f t="shared" si="3"/>
        <v>-2.5261158348448829</v>
      </c>
      <c r="M18" s="73">
        <f t="shared" si="4"/>
        <v>1.1558411313540617</v>
      </c>
    </row>
    <row r="19" spans="1:13" ht="22.5" customHeight="1" x14ac:dyDescent="0.3">
      <c r="A19" s="48" t="s">
        <v>206</v>
      </c>
      <c r="B19" s="71">
        <v>204266.68252</v>
      </c>
      <c r="C19" s="71">
        <v>213682.52484999999</v>
      </c>
      <c r="D19" s="60">
        <f t="shared" si="5"/>
        <v>4.6095830283424064</v>
      </c>
      <c r="E19" s="73">
        <f t="shared" si="0"/>
        <v>1.1467856521806854</v>
      </c>
      <c r="F19" s="71">
        <v>1764264.2987200001</v>
      </c>
      <c r="G19" s="71">
        <v>1813142.66136</v>
      </c>
      <c r="H19" s="60">
        <f t="shared" si="1"/>
        <v>2.7704671389350182</v>
      </c>
      <c r="I19" s="62">
        <f t="shared" si="2"/>
        <v>1.1768314574500123</v>
      </c>
      <c r="J19" s="71">
        <v>2696338.3078999999</v>
      </c>
      <c r="K19" s="71">
        <v>2686886.7626200002</v>
      </c>
      <c r="L19" s="60">
        <f t="shared" si="3"/>
        <v>-0.35053261871137065</v>
      </c>
      <c r="M19" s="73">
        <f t="shared" si="4"/>
        <v>1.1521219667455502</v>
      </c>
    </row>
    <row r="20" spans="1:13" ht="22.5" customHeight="1" x14ac:dyDescent="0.3">
      <c r="A20" s="48" t="s">
        <v>207</v>
      </c>
      <c r="B20" s="71">
        <v>120340.55546</v>
      </c>
      <c r="C20" s="71">
        <v>103866.41452999999</v>
      </c>
      <c r="D20" s="60">
        <f t="shared" si="5"/>
        <v>-13.689600207534234</v>
      </c>
      <c r="E20" s="73">
        <f t="shared" si="0"/>
        <v>0.55742749207062947</v>
      </c>
      <c r="F20" s="71">
        <v>1264146.5234000001</v>
      </c>
      <c r="G20" s="71">
        <v>1177697.4422299999</v>
      </c>
      <c r="H20" s="60">
        <f t="shared" si="1"/>
        <v>-6.8385333163350399</v>
      </c>
      <c r="I20" s="62">
        <f t="shared" si="2"/>
        <v>0.76439180816313124</v>
      </c>
      <c r="J20" s="71">
        <v>1881540.4887600001</v>
      </c>
      <c r="K20" s="71">
        <v>1926162.64855</v>
      </c>
      <c r="L20" s="60">
        <f t="shared" si="3"/>
        <v>2.3715758473742699</v>
      </c>
      <c r="M20" s="73">
        <f t="shared" si="4"/>
        <v>0.8259277353226876</v>
      </c>
    </row>
    <row r="21" spans="1:13" ht="22.5" customHeight="1" x14ac:dyDescent="0.3">
      <c r="A21" s="48" t="s">
        <v>208</v>
      </c>
      <c r="B21" s="71">
        <v>128389.73228</v>
      </c>
      <c r="C21" s="71">
        <v>102258.20806999999</v>
      </c>
      <c r="D21" s="60">
        <f t="shared" si="5"/>
        <v>-20.353281953272411</v>
      </c>
      <c r="E21" s="73">
        <f t="shared" si="0"/>
        <v>0.54879661270711144</v>
      </c>
      <c r="F21" s="71">
        <v>935119.57553000003</v>
      </c>
      <c r="G21" s="71">
        <v>959625.70774999994</v>
      </c>
      <c r="H21" s="60">
        <f t="shared" si="1"/>
        <v>2.6206415587130141</v>
      </c>
      <c r="I21" s="62">
        <f t="shared" si="2"/>
        <v>0.62285100026870166</v>
      </c>
      <c r="J21" s="71">
        <v>1344114.12381</v>
      </c>
      <c r="K21" s="71">
        <v>1457150.67126</v>
      </c>
      <c r="L21" s="60">
        <f t="shared" si="3"/>
        <v>8.4097432984030203</v>
      </c>
      <c r="M21" s="73">
        <f t="shared" si="4"/>
        <v>0.62481803125176982</v>
      </c>
    </row>
    <row r="22" spans="1:13" ht="22.5" customHeight="1" x14ac:dyDescent="0.3">
      <c r="A22" s="48" t="s">
        <v>209</v>
      </c>
      <c r="B22" s="71">
        <v>2869.63553</v>
      </c>
      <c r="C22" s="71">
        <v>2043.2219399999999</v>
      </c>
      <c r="D22" s="60">
        <f t="shared" si="5"/>
        <v>-28.7985558221744</v>
      </c>
      <c r="E22" s="73">
        <f t="shared" si="0"/>
        <v>1.0965508792343275E-2</v>
      </c>
      <c r="F22" s="71">
        <v>63634.634550000002</v>
      </c>
      <c r="G22" s="71">
        <v>7143.68696</v>
      </c>
      <c r="H22" s="60">
        <f t="shared" si="1"/>
        <v>-88.773901177373858</v>
      </c>
      <c r="I22" s="62">
        <f t="shared" si="2"/>
        <v>4.6366542003912683E-3</v>
      </c>
      <c r="J22" s="71">
        <v>76138.041519999999</v>
      </c>
      <c r="K22" s="71">
        <v>17586.137760000001</v>
      </c>
      <c r="L22" s="60">
        <f t="shared" si="3"/>
        <v>-76.902298235001936</v>
      </c>
      <c r="M22" s="73">
        <f t="shared" si="4"/>
        <v>7.5408371894885489E-3</v>
      </c>
    </row>
    <row r="23" spans="1:13" ht="24" customHeight="1" x14ac:dyDescent="0.25">
      <c r="A23" s="64" t="s">
        <v>41</v>
      </c>
      <c r="B23" s="72">
        <f>SUM(B9:B22)</f>
        <v>18836750.475369997</v>
      </c>
      <c r="C23" s="72">
        <f>SUM(C9:C22)</f>
        <v>18633170.41364</v>
      </c>
      <c r="D23" s="70">
        <f t="shared" si="5"/>
        <v>-1.0807599856259105</v>
      </c>
      <c r="E23" s="74">
        <f t="shared" si="0"/>
        <v>100</v>
      </c>
      <c r="F23" s="63">
        <f>SUM(F9:F22)</f>
        <v>146769402.69104001</v>
      </c>
      <c r="G23" s="63">
        <f>SUM(G9:G22)</f>
        <v>154069867.00447002</v>
      </c>
      <c r="H23" s="70">
        <f>(G23-F23)/F23*100</f>
        <v>4.9741050788344534</v>
      </c>
      <c r="I23" s="66">
        <f t="shared" si="2"/>
        <v>100</v>
      </c>
      <c r="J23" s="72">
        <f>SUM(J9:J22)</f>
        <v>224911567.36247998</v>
      </c>
      <c r="K23" s="72">
        <f>SUM(K9:K22)</f>
        <v>233212007.07680002</v>
      </c>
      <c r="L23" s="70">
        <f t="shared" si="3"/>
        <v>3.6905348229344668</v>
      </c>
      <c r="M23" s="74">
        <f t="shared" si="4"/>
        <v>100</v>
      </c>
    </row>
  </sheetData>
  <mergeCells count="5">
    <mergeCell ref="B7:E7"/>
    <mergeCell ref="F7:I7"/>
    <mergeCell ref="J7:M7"/>
    <mergeCell ref="A6:M6"/>
    <mergeCell ref="C2:K2"/>
  </mergeCells>
  <pageMargins left="0.4" right="0.23622047244094491" top="0.7" bottom="0.35433070866141736" header="0.54" footer="0.51181102362204722"/>
  <pageSetup paperSize="9" scale="7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N60"/>
  <sheetViews>
    <sheetView showGridLines="0" topLeftCell="C1" workbookViewId="0">
      <selection activeCell="K2" sqref="K2"/>
    </sheetView>
  </sheetViews>
  <sheetFormatPr defaultColWidth="9.109375" defaultRowHeight="13.2" x14ac:dyDescent="0.25"/>
  <cols>
    <col min="1" max="2" width="0" hidden="1" customWidth="1"/>
    <col min="10" max="10" width="11.5546875" bestFit="1" customWidth="1"/>
    <col min="11" max="11" width="12.109375" customWidth="1"/>
  </cols>
  <sheetData>
    <row r="7" spans="9:9" x14ac:dyDescent="0.25">
      <c r="I7" s="29"/>
    </row>
    <row r="8" spans="9:9" x14ac:dyDescent="0.25">
      <c r="I8" s="29"/>
    </row>
    <row r="9" spans="9:9" x14ac:dyDescent="0.25">
      <c r="I9" s="29"/>
    </row>
    <row r="10" spans="9:9" x14ac:dyDescent="0.25">
      <c r="I10" s="29"/>
    </row>
    <row r="17" spans="3:14" ht="12.75" customHeight="1" x14ac:dyDescent="0.25"/>
    <row r="21" spans="3:14" x14ac:dyDescent="0.25">
      <c r="C21" s="1"/>
    </row>
    <row r="22" spans="3:14" x14ac:dyDescent="0.25">
      <c r="C22" s="61"/>
    </row>
    <row r="24" spans="3:14" x14ac:dyDescent="0.25">
      <c r="H24" s="29"/>
      <c r="I24" s="29"/>
    </row>
    <row r="25" spans="3:14" x14ac:dyDescent="0.25">
      <c r="H25" s="29"/>
      <c r="I25" s="29"/>
    </row>
    <row r="26" spans="3:14" x14ac:dyDescent="0.25">
      <c r="H26" s="140"/>
      <c r="I26" s="140"/>
      <c r="N26" t="s">
        <v>42</v>
      </c>
    </row>
    <row r="27" spans="3:14" x14ac:dyDescent="0.25">
      <c r="H27" s="140"/>
      <c r="I27" s="140"/>
    </row>
    <row r="28" spans="3:14" ht="12.75" customHeight="1" x14ac:dyDescent="0.25"/>
    <row r="29" spans="3:14" ht="12.75" customHeight="1" x14ac:dyDescent="0.25"/>
    <row r="30" spans="3:14" ht="9.75" customHeight="1" x14ac:dyDescent="0.25"/>
    <row r="37" spans="8:9" x14ac:dyDescent="0.25">
      <c r="H37" s="29"/>
      <c r="I37" s="29"/>
    </row>
    <row r="38" spans="8:9" x14ac:dyDescent="0.25">
      <c r="H38" s="29"/>
      <c r="I38" s="29"/>
    </row>
    <row r="39" spans="8:9" x14ac:dyDescent="0.25">
      <c r="H39" s="140"/>
      <c r="I39" s="140"/>
    </row>
    <row r="40" spans="8:9" x14ac:dyDescent="0.25">
      <c r="H40" s="140"/>
      <c r="I40" s="140"/>
    </row>
    <row r="41" spans="8:9" ht="12.75" customHeight="1" x14ac:dyDescent="0.25"/>
    <row r="42" spans="8:9" ht="13.5" customHeight="1" x14ac:dyDescent="0.25"/>
    <row r="43" spans="8:9" ht="12.75" customHeight="1" x14ac:dyDescent="0.25"/>
    <row r="49" spans="3:9" x14ac:dyDescent="0.25">
      <c r="H49" s="29"/>
      <c r="I49" s="29"/>
    </row>
    <row r="50" spans="3:9" x14ac:dyDescent="0.25">
      <c r="H50" s="29"/>
      <c r="I50" s="29"/>
    </row>
    <row r="51" spans="3:9" x14ac:dyDescent="0.25">
      <c r="H51" s="140"/>
      <c r="I51" s="140"/>
    </row>
    <row r="52" spans="3:9" x14ac:dyDescent="0.25">
      <c r="H52" s="140"/>
      <c r="I52" s="140"/>
    </row>
    <row r="55" spans="3:9" ht="15.75" customHeight="1" x14ac:dyDescent="0.25"/>
    <row r="56" spans="3:9" ht="12.75" customHeight="1" x14ac:dyDescent="0.25"/>
    <row r="57" spans="3:9" ht="12.75" customHeight="1" x14ac:dyDescent="0.25"/>
    <row r="58" spans="3:9" ht="12.75" customHeight="1" x14ac:dyDescent="0.25"/>
    <row r="60" spans="3:9" x14ac:dyDescent="0.25">
      <c r="C60" s="30"/>
    </row>
  </sheetData>
  <mergeCells count="3">
    <mergeCell ref="H26:I27"/>
    <mergeCell ref="H39:I40"/>
    <mergeCell ref="H51:I52"/>
  </mergeCells>
  <pageMargins left="0.74803149606299213" right="0.74803149606299213" top="0" bottom="0" header="0.51181102362204722" footer="0.51181102362204722"/>
  <pageSetup paperSize="9" orientation="portrait" horizont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8"/>
  <sheetViews>
    <sheetView showGridLines="0" zoomScale="90" zoomScaleNormal="90" workbookViewId="0">
      <selection activeCell="M2" sqref="M2"/>
    </sheetView>
  </sheetViews>
  <sheetFormatPr defaultColWidth="9.109375" defaultRowHeight="13.2" x14ac:dyDescent="0.25"/>
  <cols>
    <col min="1" max="1" width="3.109375" bestFit="1" customWidth="1"/>
    <col min="2" max="2" width="28" customWidth="1"/>
    <col min="3" max="3" width="11.6640625" customWidth="1"/>
    <col min="4" max="14" width="11.6640625" bestFit="1" customWidth="1"/>
    <col min="15" max="15" width="12.6640625" bestFit="1" customWidth="1"/>
    <col min="16" max="16" width="6.6640625" bestFit="1" customWidth="1"/>
  </cols>
  <sheetData>
    <row r="1" spans="1:16" x14ac:dyDescent="0.25"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3" spans="1:16" ht="15.6" x14ac:dyDescent="0.3">
      <c r="A3" s="33"/>
      <c r="B3" s="69" t="s">
        <v>119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s="35" customFormat="1" x14ac:dyDescent="0.25">
      <c r="A4" s="45"/>
      <c r="B4" s="58" t="s">
        <v>102</v>
      </c>
      <c r="C4" s="58" t="s">
        <v>43</v>
      </c>
      <c r="D4" s="58" t="s">
        <v>44</v>
      </c>
      <c r="E4" s="58" t="s">
        <v>45</v>
      </c>
      <c r="F4" s="58" t="s">
        <v>46</v>
      </c>
      <c r="G4" s="58" t="s">
        <v>47</v>
      </c>
      <c r="H4" s="58" t="s">
        <v>48</v>
      </c>
      <c r="I4" s="58" t="s">
        <v>0</v>
      </c>
      <c r="J4" s="58" t="s">
        <v>101</v>
      </c>
      <c r="K4" s="58" t="s">
        <v>49</v>
      </c>
      <c r="L4" s="58" t="s">
        <v>50</v>
      </c>
      <c r="M4" s="58" t="s">
        <v>51</v>
      </c>
      <c r="N4" s="58" t="s">
        <v>52</v>
      </c>
      <c r="O4" s="59" t="s">
        <v>100</v>
      </c>
      <c r="P4" s="59" t="s">
        <v>99</v>
      </c>
    </row>
    <row r="5" spans="1:16" x14ac:dyDescent="0.25">
      <c r="A5" s="50" t="s">
        <v>98</v>
      </c>
      <c r="B5" s="51" t="s">
        <v>166</v>
      </c>
      <c r="C5" s="75">
        <v>1576904.0455700001</v>
      </c>
      <c r="D5" s="75">
        <v>1485699.8880799999</v>
      </c>
      <c r="E5" s="75">
        <v>1666594.9993700001</v>
      </c>
      <c r="F5" s="75">
        <v>1589379.80318</v>
      </c>
      <c r="G5" s="75">
        <v>1823602.4035700001</v>
      </c>
      <c r="H5" s="75">
        <v>1569274.8326999999</v>
      </c>
      <c r="I5" s="52">
        <v>1788441.4095999999</v>
      </c>
      <c r="J5" s="52">
        <v>1595355.3251100001</v>
      </c>
      <c r="K5" s="52">
        <v>0</v>
      </c>
      <c r="L5" s="52">
        <v>0</v>
      </c>
      <c r="M5" s="52">
        <v>0</v>
      </c>
      <c r="N5" s="52">
        <v>0</v>
      </c>
      <c r="O5" s="75">
        <v>13095252.707180001</v>
      </c>
      <c r="P5" s="53">
        <f t="shared" ref="P5:P24" si="0">O5/O$26*100</f>
        <v>8.4995547551164385</v>
      </c>
    </row>
    <row r="6" spans="1:16" x14ac:dyDescent="0.25">
      <c r="A6" s="50" t="s">
        <v>97</v>
      </c>
      <c r="B6" s="51" t="s">
        <v>167</v>
      </c>
      <c r="C6" s="75">
        <v>1085304.3184</v>
      </c>
      <c r="D6" s="75">
        <v>986138.90758999996</v>
      </c>
      <c r="E6" s="75">
        <v>1037205.3592900001</v>
      </c>
      <c r="F6" s="75">
        <v>1040885.24408</v>
      </c>
      <c r="G6" s="75">
        <v>1343232.6891999999</v>
      </c>
      <c r="H6" s="75">
        <v>1061540.4502699999</v>
      </c>
      <c r="I6" s="52">
        <v>1430519.83712</v>
      </c>
      <c r="J6" s="52">
        <v>1015016.02336</v>
      </c>
      <c r="K6" s="52">
        <v>0</v>
      </c>
      <c r="L6" s="52">
        <v>0</v>
      </c>
      <c r="M6" s="52">
        <v>0</v>
      </c>
      <c r="N6" s="52">
        <v>0</v>
      </c>
      <c r="O6" s="75">
        <v>8999842.8293099999</v>
      </c>
      <c r="P6" s="53">
        <f t="shared" si="0"/>
        <v>5.8414036464696171</v>
      </c>
    </row>
    <row r="7" spans="1:16" x14ac:dyDescent="0.25">
      <c r="A7" s="50" t="s">
        <v>96</v>
      </c>
      <c r="B7" s="51" t="s">
        <v>168</v>
      </c>
      <c r="C7" s="75">
        <v>1078261.69906</v>
      </c>
      <c r="D7" s="75">
        <v>928286.11829999997</v>
      </c>
      <c r="E7" s="75">
        <v>1116573.98046</v>
      </c>
      <c r="F7" s="75">
        <v>975858.27168999997</v>
      </c>
      <c r="G7" s="75">
        <v>1264267.77532</v>
      </c>
      <c r="H7" s="75">
        <v>948747.41044000001</v>
      </c>
      <c r="I7" s="52">
        <v>1218257.2740100001</v>
      </c>
      <c r="J7" s="52">
        <v>1014358.85668</v>
      </c>
      <c r="K7" s="52">
        <v>0</v>
      </c>
      <c r="L7" s="52">
        <v>0</v>
      </c>
      <c r="M7" s="52">
        <v>0</v>
      </c>
      <c r="N7" s="52">
        <v>0</v>
      </c>
      <c r="O7" s="75">
        <v>8544611.3859599996</v>
      </c>
      <c r="P7" s="53">
        <f t="shared" si="0"/>
        <v>5.5459328628563664</v>
      </c>
    </row>
    <row r="8" spans="1:16" x14ac:dyDescent="0.25">
      <c r="A8" s="50" t="s">
        <v>95</v>
      </c>
      <c r="B8" s="51" t="s">
        <v>169</v>
      </c>
      <c r="C8" s="75">
        <v>932527.93036999996</v>
      </c>
      <c r="D8" s="75">
        <v>1058392.5046600001</v>
      </c>
      <c r="E8" s="75">
        <v>1173258.88506</v>
      </c>
      <c r="F8" s="75">
        <v>1022730.89985</v>
      </c>
      <c r="G8" s="75">
        <v>1142540.31559</v>
      </c>
      <c r="H8" s="75">
        <v>1018650.19519</v>
      </c>
      <c r="I8" s="52">
        <v>994173.39136999997</v>
      </c>
      <c r="J8" s="52">
        <v>887697.15134999994</v>
      </c>
      <c r="K8" s="52">
        <v>0</v>
      </c>
      <c r="L8" s="52">
        <v>0</v>
      </c>
      <c r="M8" s="52">
        <v>0</v>
      </c>
      <c r="N8" s="52">
        <v>0</v>
      </c>
      <c r="O8" s="75">
        <v>8229971.2734399997</v>
      </c>
      <c r="P8" s="53">
        <f t="shared" si="0"/>
        <v>5.3417137519831996</v>
      </c>
    </row>
    <row r="9" spans="1:16" x14ac:dyDescent="0.25">
      <c r="A9" s="50" t="s">
        <v>94</v>
      </c>
      <c r="B9" s="51" t="s">
        <v>171</v>
      </c>
      <c r="C9" s="75">
        <v>773255.71126000001</v>
      </c>
      <c r="D9" s="75">
        <v>767561.64665000001</v>
      </c>
      <c r="E9" s="75">
        <v>852582.69166999997</v>
      </c>
      <c r="F9" s="75">
        <v>844572.45302999998</v>
      </c>
      <c r="G9" s="75">
        <v>1025425.6137099999</v>
      </c>
      <c r="H9" s="75">
        <v>802349.83700000006</v>
      </c>
      <c r="I9" s="52">
        <v>898986.44032000005</v>
      </c>
      <c r="J9" s="52">
        <v>785632.9632</v>
      </c>
      <c r="K9" s="52">
        <v>0</v>
      </c>
      <c r="L9" s="52">
        <v>0</v>
      </c>
      <c r="M9" s="52">
        <v>0</v>
      </c>
      <c r="N9" s="52">
        <v>0</v>
      </c>
      <c r="O9" s="75">
        <v>6750367.3568399996</v>
      </c>
      <c r="P9" s="53">
        <f t="shared" si="0"/>
        <v>4.3813676795373313</v>
      </c>
    </row>
    <row r="10" spans="1:16" x14ac:dyDescent="0.25">
      <c r="A10" s="50" t="s">
        <v>93</v>
      </c>
      <c r="B10" s="51" t="s">
        <v>172</v>
      </c>
      <c r="C10" s="75">
        <v>797907.44576999999</v>
      </c>
      <c r="D10" s="75">
        <v>703871.90130999999</v>
      </c>
      <c r="E10" s="75">
        <v>905273.04911000002</v>
      </c>
      <c r="F10" s="75">
        <v>815489.55986000004</v>
      </c>
      <c r="G10" s="75">
        <v>917641.32204999996</v>
      </c>
      <c r="H10" s="75">
        <v>838404.40668000001</v>
      </c>
      <c r="I10" s="52">
        <v>890688.68131000001</v>
      </c>
      <c r="J10" s="52">
        <v>718570.64153999998</v>
      </c>
      <c r="K10" s="52">
        <v>0</v>
      </c>
      <c r="L10" s="52">
        <v>0</v>
      </c>
      <c r="M10" s="52">
        <v>0</v>
      </c>
      <c r="N10" s="52">
        <v>0</v>
      </c>
      <c r="O10" s="75">
        <v>6587847.0076299999</v>
      </c>
      <c r="P10" s="53">
        <f t="shared" si="0"/>
        <v>4.2758828418011605</v>
      </c>
    </row>
    <row r="11" spans="1:16" x14ac:dyDescent="0.25">
      <c r="A11" s="50" t="s">
        <v>92</v>
      </c>
      <c r="B11" s="51" t="s">
        <v>170</v>
      </c>
      <c r="C11" s="75">
        <v>823254.00072000001</v>
      </c>
      <c r="D11" s="75">
        <v>882584.52726999996</v>
      </c>
      <c r="E11" s="75">
        <v>842742.39283999999</v>
      </c>
      <c r="F11" s="75">
        <v>716076.07833000005</v>
      </c>
      <c r="G11" s="75">
        <v>955532.29434000002</v>
      </c>
      <c r="H11" s="75">
        <v>628584.33771999995</v>
      </c>
      <c r="I11" s="52">
        <v>806358.18470999994</v>
      </c>
      <c r="J11" s="52">
        <v>788551.01213000005</v>
      </c>
      <c r="K11" s="52">
        <v>0</v>
      </c>
      <c r="L11" s="52">
        <v>0</v>
      </c>
      <c r="M11" s="52">
        <v>0</v>
      </c>
      <c r="N11" s="52">
        <v>0</v>
      </c>
      <c r="O11" s="75">
        <v>6443682.8280600002</v>
      </c>
      <c r="P11" s="53">
        <f t="shared" si="0"/>
        <v>4.1823121894906619</v>
      </c>
    </row>
    <row r="12" spans="1:16" x14ac:dyDescent="0.25">
      <c r="A12" s="50" t="s">
        <v>91</v>
      </c>
      <c r="B12" s="51" t="s">
        <v>173</v>
      </c>
      <c r="C12" s="75">
        <v>864890.82770000002</v>
      </c>
      <c r="D12" s="75">
        <v>597443.94541000004</v>
      </c>
      <c r="E12" s="75">
        <v>379068.24683999998</v>
      </c>
      <c r="F12" s="75">
        <v>534146.20687999995</v>
      </c>
      <c r="G12" s="75">
        <v>542877.73670999997</v>
      </c>
      <c r="H12" s="75">
        <v>336624.39992</v>
      </c>
      <c r="I12" s="52">
        <v>1302069.4936200001</v>
      </c>
      <c r="J12" s="52">
        <v>706049.38295</v>
      </c>
      <c r="K12" s="52">
        <v>0</v>
      </c>
      <c r="L12" s="52">
        <v>0</v>
      </c>
      <c r="M12" s="52">
        <v>0</v>
      </c>
      <c r="N12" s="52">
        <v>0</v>
      </c>
      <c r="O12" s="75">
        <v>5263170.24003</v>
      </c>
      <c r="P12" s="53">
        <f t="shared" si="0"/>
        <v>3.416093193536216</v>
      </c>
    </row>
    <row r="13" spans="1:16" x14ac:dyDescent="0.25">
      <c r="A13" s="50" t="s">
        <v>90</v>
      </c>
      <c r="B13" s="51" t="s">
        <v>175</v>
      </c>
      <c r="C13" s="75">
        <v>568082.59638999996</v>
      </c>
      <c r="D13" s="75">
        <v>557761.03310999996</v>
      </c>
      <c r="E13" s="75">
        <v>839372.89083000005</v>
      </c>
      <c r="F13" s="75">
        <v>567659.87262000004</v>
      </c>
      <c r="G13" s="75">
        <v>757216.33426000003</v>
      </c>
      <c r="H13" s="75">
        <v>733960.82586999994</v>
      </c>
      <c r="I13" s="52">
        <v>630055.85037</v>
      </c>
      <c r="J13" s="52">
        <v>543258.48091000004</v>
      </c>
      <c r="K13" s="52">
        <v>0</v>
      </c>
      <c r="L13" s="52">
        <v>0</v>
      </c>
      <c r="M13" s="52">
        <v>0</v>
      </c>
      <c r="N13" s="52">
        <v>0</v>
      </c>
      <c r="O13" s="75">
        <v>5197367.8843599996</v>
      </c>
      <c r="P13" s="53">
        <f t="shared" si="0"/>
        <v>3.3733837676443308</v>
      </c>
    </row>
    <row r="14" spans="1:16" x14ac:dyDescent="0.25">
      <c r="A14" s="50" t="s">
        <v>89</v>
      </c>
      <c r="B14" s="51" t="s">
        <v>174</v>
      </c>
      <c r="C14" s="75">
        <v>542596.19481999998</v>
      </c>
      <c r="D14" s="75">
        <v>551346.57978000003</v>
      </c>
      <c r="E14" s="75">
        <v>600991.58256999997</v>
      </c>
      <c r="F14" s="75">
        <v>566948.74329999997</v>
      </c>
      <c r="G14" s="75">
        <v>680566.53596999997</v>
      </c>
      <c r="H14" s="75">
        <v>579597.81192000001</v>
      </c>
      <c r="I14" s="52">
        <v>676845.51665999996</v>
      </c>
      <c r="J14" s="52">
        <v>608992.27341000002</v>
      </c>
      <c r="K14" s="52">
        <v>0</v>
      </c>
      <c r="L14" s="52">
        <v>0</v>
      </c>
      <c r="M14" s="52">
        <v>0</v>
      </c>
      <c r="N14" s="52">
        <v>0</v>
      </c>
      <c r="O14" s="75">
        <v>4807885.2384299999</v>
      </c>
      <c r="P14" s="53">
        <f t="shared" si="0"/>
        <v>3.1205876476095811</v>
      </c>
    </row>
    <row r="15" spans="1:16" x14ac:dyDescent="0.25">
      <c r="A15" s="50" t="s">
        <v>88</v>
      </c>
      <c r="B15" s="51" t="s">
        <v>210</v>
      </c>
      <c r="C15" s="75">
        <v>424294.41755999997</v>
      </c>
      <c r="D15" s="75">
        <v>482869.40334999998</v>
      </c>
      <c r="E15" s="75">
        <v>549935.75551000005</v>
      </c>
      <c r="F15" s="75">
        <v>510903.78779999999</v>
      </c>
      <c r="G15" s="75">
        <v>515101.10673</v>
      </c>
      <c r="H15" s="75">
        <v>446102.05517000001</v>
      </c>
      <c r="I15" s="52">
        <v>523842.09109</v>
      </c>
      <c r="J15" s="52">
        <v>523789.51078999997</v>
      </c>
      <c r="K15" s="52">
        <v>0</v>
      </c>
      <c r="L15" s="52">
        <v>0</v>
      </c>
      <c r="M15" s="52">
        <v>0</v>
      </c>
      <c r="N15" s="52">
        <v>0</v>
      </c>
      <c r="O15" s="75">
        <v>3976838.128</v>
      </c>
      <c r="P15" s="53">
        <f t="shared" si="0"/>
        <v>2.5811913811054441</v>
      </c>
    </row>
    <row r="16" spans="1:16" x14ac:dyDescent="0.25">
      <c r="A16" s="50" t="s">
        <v>87</v>
      </c>
      <c r="B16" s="51" t="s">
        <v>211</v>
      </c>
      <c r="C16" s="75">
        <v>429351.79021000001</v>
      </c>
      <c r="D16" s="75">
        <v>463441.48729000002</v>
      </c>
      <c r="E16" s="75">
        <v>535770.74939000001</v>
      </c>
      <c r="F16" s="75">
        <v>463660.87724</v>
      </c>
      <c r="G16" s="75">
        <v>493031.69735999999</v>
      </c>
      <c r="H16" s="75">
        <v>459408.91141</v>
      </c>
      <c r="I16" s="52">
        <v>459831.99774000002</v>
      </c>
      <c r="J16" s="52">
        <v>449017.59136999998</v>
      </c>
      <c r="K16" s="52">
        <v>0</v>
      </c>
      <c r="L16" s="52">
        <v>0</v>
      </c>
      <c r="M16" s="52">
        <v>0</v>
      </c>
      <c r="N16" s="52">
        <v>0</v>
      </c>
      <c r="O16" s="75">
        <v>3753515.10201</v>
      </c>
      <c r="P16" s="53">
        <f t="shared" si="0"/>
        <v>2.4362421899806663</v>
      </c>
    </row>
    <row r="17" spans="1:16" x14ac:dyDescent="0.25">
      <c r="A17" s="50" t="s">
        <v>86</v>
      </c>
      <c r="B17" s="51" t="s">
        <v>212</v>
      </c>
      <c r="C17" s="75">
        <v>360107.56277000002</v>
      </c>
      <c r="D17" s="75">
        <v>384928.41126000002</v>
      </c>
      <c r="E17" s="75">
        <v>385366.73353000003</v>
      </c>
      <c r="F17" s="75">
        <v>388566.67473999999</v>
      </c>
      <c r="G17" s="75">
        <v>431633.31098000001</v>
      </c>
      <c r="H17" s="75">
        <v>387280.68015999999</v>
      </c>
      <c r="I17" s="52">
        <v>381662.94014000002</v>
      </c>
      <c r="J17" s="52">
        <v>384078.81862999999</v>
      </c>
      <c r="K17" s="52">
        <v>0</v>
      </c>
      <c r="L17" s="52">
        <v>0</v>
      </c>
      <c r="M17" s="52">
        <v>0</v>
      </c>
      <c r="N17" s="52">
        <v>0</v>
      </c>
      <c r="O17" s="75">
        <v>3103625.13221</v>
      </c>
      <c r="P17" s="53">
        <f t="shared" si="0"/>
        <v>2.0144270859401439</v>
      </c>
    </row>
    <row r="18" spans="1:16" x14ac:dyDescent="0.25">
      <c r="A18" s="50" t="s">
        <v>85</v>
      </c>
      <c r="B18" s="51" t="s">
        <v>213</v>
      </c>
      <c r="C18" s="75">
        <v>365550.89951999998</v>
      </c>
      <c r="D18" s="75">
        <v>348635.62453999999</v>
      </c>
      <c r="E18" s="75">
        <v>466675.59551000001</v>
      </c>
      <c r="F18" s="75">
        <v>384660.36566000001</v>
      </c>
      <c r="G18" s="75">
        <v>347108.86087999999</v>
      </c>
      <c r="H18" s="75">
        <v>322747.21785999998</v>
      </c>
      <c r="I18" s="52">
        <v>360084.78091999999</v>
      </c>
      <c r="J18" s="52">
        <v>344830.76361999998</v>
      </c>
      <c r="K18" s="52">
        <v>0</v>
      </c>
      <c r="L18" s="52">
        <v>0</v>
      </c>
      <c r="M18" s="52">
        <v>0</v>
      </c>
      <c r="N18" s="52">
        <v>0</v>
      </c>
      <c r="O18" s="75">
        <v>2940294.1085100002</v>
      </c>
      <c r="P18" s="53">
        <f t="shared" si="0"/>
        <v>1.9084160749127499</v>
      </c>
    </row>
    <row r="19" spans="1:16" x14ac:dyDescent="0.25">
      <c r="A19" s="50" t="s">
        <v>84</v>
      </c>
      <c r="B19" s="51" t="s">
        <v>214</v>
      </c>
      <c r="C19" s="75">
        <v>255439.28875000001</v>
      </c>
      <c r="D19" s="75">
        <v>240499.84447000001</v>
      </c>
      <c r="E19" s="75">
        <v>387297.21963000001</v>
      </c>
      <c r="F19" s="75">
        <v>293983.84967000003</v>
      </c>
      <c r="G19" s="75">
        <v>342665.36726000003</v>
      </c>
      <c r="H19" s="75">
        <v>280972.70525</v>
      </c>
      <c r="I19" s="52">
        <v>370469.35600999999</v>
      </c>
      <c r="J19" s="52">
        <v>320586.05820999999</v>
      </c>
      <c r="K19" s="52">
        <v>0</v>
      </c>
      <c r="L19" s="52">
        <v>0</v>
      </c>
      <c r="M19" s="52">
        <v>0</v>
      </c>
      <c r="N19" s="52">
        <v>0</v>
      </c>
      <c r="O19" s="75">
        <v>2491913.6892499998</v>
      </c>
      <c r="P19" s="53">
        <f t="shared" si="0"/>
        <v>1.6173919908541901</v>
      </c>
    </row>
    <row r="20" spans="1:16" x14ac:dyDescent="0.25">
      <c r="A20" s="50" t="s">
        <v>83</v>
      </c>
      <c r="B20" s="51" t="s">
        <v>215</v>
      </c>
      <c r="C20" s="75">
        <v>283306.89143000002</v>
      </c>
      <c r="D20" s="75">
        <v>270943.4325</v>
      </c>
      <c r="E20" s="75">
        <v>354062.41729000001</v>
      </c>
      <c r="F20" s="75">
        <v>256640.38417</v>
      </c>
      <c r="G20" s="75">
        <v>315396.23014</v>
      </c>
      <c r="H20" s="75">
        <v>315644.5135</v>
      </c>
      <c r="I20" s="52">
        <v>322959.45431</v>
      </c>
      <c r="J20" s="52">
        <v>251983.08600000001</v>
      </c>
      <c r="K20" s="52">
        <v>0</v>
      </c>
      <c r="L20" s="52">
        <v>0</v>
      </c>
      <c r="M20" s="52">
        <v>0</v>
      </c>
      <c r="N20" s="52">
        <v>0</v>
      </c>
      <c r="O20" s="75">
        <v>2370936.4093399998</v>
      </c>
      <c r="P20" s="53">
        <f t="shared" si="0"/>
        <v>1.5388709391637316</v>
      </c>
    </row>
    <row r="21" spans="1:16" x14ac:dyDescent="0.25">
      <c r="A21" s="50" t="s">
        <v>82</v>
      </c>
      <c r="B21" s="51" t="s">
        <v>216</v>
      </c>
      <c r="C21" s="75">
        <v>376009.74303999997</v>
      </c>
      <c r="D21" s="75">
        <v>257841.62779</v>
      </c>
      <c r="E21" s="75">
        <v>298074.49754000001</v>
      </c>
      <c r="F21" s="75">
        <v>226391.46281</v>
      </c>
      <c r="G21" s="75">
        <v>290043.05547000002</v>
      </c>
      <c r="H21" s="75">
        <v>298793.0552</v>
      </c>
      <c r="I21" s="52">
        <v>271923.73940999998</v>
      </c>
      <c r="J21" s="52">
        <v>197623.87478000001</v>
      </c>
      <c r="K21" s="52">
        <v>0</v>
      </c>
      <c r="L21" s="52">
        <v>0</v>
      </c>
      <c r="M21" s="52">
        <v>0</v>
      </c>
      <c r="N21" s="52">
        <v>0</v>
      </c>
      <c r="O21" s="75">
        <v>2216701.0560400002</v>
      </c>
      <c r="P21" s="53">
        <f t="shared" si="0"/>
        <v>1.4387635292601944</v>
      </c>
    </row>
    <row r="22" spans="1:16" x14ac:dyDescent="0.25">
      <c r="A22" s="50" t="s">
        <v>81</v>
      </c>
      <c r="B22" s="51" t="s">
        <v>217</v>
      </c>
      <c r="C22" s="75">
        <v>233155.49716999999</v>
      </c>
      <c r="D22" s="75">
        <v>229887.77238000001</v>
      </c>
      <c r="E22" s="75">
        <v>271103.26243</v>
      </c>
      <c r="F22" s="75">
        <v>274894.67804000003</v>
      </c>
      <c r="G22" s="75">
        <v>317006.12826999999</v>
      </c>
      <c r="H22" s="75">
        <v>265437.27653999999</v>
      </c>
      <c r="I22" s="52">
        <v>254312.9124</v>
      </c>
      <c r="J22" s="52">
        <v>293968.06349999999</v>
      </c>
      <c r="K22" s="52">
        <v>0</v>
      </c>
      <c r="L22" s="52">
        <v>0</v>
      </c>
      <c r="M22" s="52">
        <v>0</v>
      </c>
      <c r="N22" s="52">
        <v>0</v>
      </c>
      <c r="O22" s="75">
        <v>2139765.5907299998</v>
      </c>
      <c r="P22" s="53">
        <f t="shared" si="0"/>
        <v>1.3888280897055096</v>
      </c>
    </row>
    <row r="23" spans="1:16" x14ac:dyDescent="0.25">
      <c r="A23" s="50" t="s">
        <v>80</v>
      </c>
      <c r="B23" s="51" t="s">
        <v>218</v>
      </c>
      <c r="C23" s="75">
        <v>255252.70151000001</v>
      </c>
      <c r="D23" s="75">
        <v>298317.84649000003</v>
      </c>
      <c r="E23" s="75">
        <v>264105.56024999998</v>
      </c>
      <c r="F23" s="75">
        <v>218669.07375000001</v>
      </c>
      <c r="G23" s="75">
        <v>286712.80349000002</v>
      </c>
      <c r="H23" s="75">
        <v>254389.09166999999</v>
      </c>
      <c r="I23" s="52">
        <v>286094.35956000001</v>
      </c>
      <c r="J23" s="52">
        <v>242141.26065000001</v>
      </c>
      <c r="K23" s="52">
        <v>0</v>
      </c>
      <c r="L23" s="52">
        <v>0</v>
      </c>
      <c r="M23" s="52">
        <v>0</v>
      </c>
      <c r="N23" s="52">
        <v>0</v>
      </c>
      <c r="O23" s="75">
        <v>2105682.6973700002</v>
      </c>
      <c r="P23" s="53">
        <f t="shared" si="0"/>
        <v>1.366706376989933</v>
      </c>
    </row>
    <row r="24" spans="1:16" x14ac:dyDescent="0.25">
      <c r="A24" s="50" t="s">
        <v>79</v>
      </c>
      <c r="B24" s="51" t="s">
        <v>219</v>
      </c>
      <c r="C24" s="75">
        <v>234299.99453</v>
      </c>
      <c r="D24" s="75">
        <v>203914.61282000001</v>
      </c>
      <c r="E24" s="75">
        <v>238848.67429</v>
      </c>
      <c r="F24" s="75">
        <v>221317.10943000001</v>
      </c>
      <c r="G24" s="75">
        <v>230563.35415</v>
      </c>
      <c r="H24" s="75">
        <v>236436.20975000001</v>
      </c>
      <c r="I24" s="52">
        <v>293787.38475999999</v>
      </c>
      <c r="J24" s="52">
        <v>218569.57633000001</v>
      </c>
      <c r="K24" s="52">
        <v>0</v>
      </c>
      <c r="L24" s="52">
        <v>0</v>
      </c>
      <c r="M24" s="52">
        <v>0</v>
      </c>
      <c r="N24" s="52">
        <v>0</v>
      </c>
      <c r="O24" s="75">
        <v>1877736.91606</v>
      </c>
      <c r="P24" s="53">
        <f t="shared" si="0"/>
        <v>1.2187567579360095</v>
      </c>
    </row>
    <row r="25" spans="1:16" x14ac:dyDescent="0.25">
      <c r="A25" s="54"/>
      <c r="B25" s="141" t="s">
        <v>78</v>
      </c>
      <c r="C25" s="141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76">
        <f>SUM(O5:O24)</f>
        <v>100897007.58075997</v>
      </c>
      <c r="P25" s="56">
        <f>SUM(P5:P24)</f>
        <v>65.487826751893465</v>
      </c>
    </row>
    <row r="26" spans="1:16" ht="13.5" customHeight="1" x14ac:dyDescent="0.25">
      <c r="A26" s="54"/>
      <c r="B26" s="142" t="s">
        <v>77</v>
      </c>
      <c r="C26" s="142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76">
        <v>154069867.00446999</v>
      </c>
      <c r="P26" s="52">
        <f>O26/O$26*100</f>
        <v>100</v>
      </c>
    </row>
    <row r="27" spans="1:16" x14ac:dyDescent="0.25">
      <c r="B27" s="34"/>
    </row>
    <row r="28" spans="1:16" x14ac:dyDescent="0.25">
      <c r="B28" s="29"/>
    </row>
  </sheetData>
  <mergeCells count="2">
    <mergeCell ref="B25:C25"/>
    <mergeCell ref="B26:C26"/>
  </mergeCells>
  <pageMargins left="0.31" right="0.36" top="0.98425196850393704" bottom="0.98425196850393704" header="0.51181102362204722" footer="0.51181102362204722"/>
  <pageSetup paperSize="9" scale="75" orientation="landscape" r:id="rId1"/>
  <headerFooter alignWithMargins="0"/>
  <ignoredErrors>
    <ignoredError sqref="P2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2"/>
  <sheetViews>
    <sheetView showGridLines="0" zoomScaleNormal="100" workbookViewId="0">
      <selection activeCell="O6" sqref="O6"/>
    </sheetView>
  </sheetViews>
  <sheetFormatPr defaultColWidth="9.109375" defaultRowHeight="13.2" x14ac:dyDescent="0.25"/>
  <sheetData>
    <row r="22" spans="1:1" x14ac:dyDescent="0.25">
      <c r="A22" t="s">
        <v>107</v>
      </c>
    </row>
  </sheetData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27"/>
  <sheetViews>
    <sheetView showGridLines="0" workbookViewId="0">
      <selection activeCell="J4" sqref="J4"/>
    </sheetView>
  </sheetViews>
  <sheetFormatPr defaultColWidth="9.109375" defaultRowHeight="13.2" x14ac:dyDescent="0.25"/>
  <cols>
    <col min="5" max="5" width="10.5546875" customWidth="1"/>
  </cols>
  <sheetData>
    <row r="1" spans="2:2" ht="13.8" x14ac:dyDescent="0.25">
      <c r="B1" s="31" t="s">
        <v>2</v>
      </c>
    </row>
    <row r="2" spans="2:2" ht="13.8" x14ac:dyDescent="0.25">
      <c r="B2" s="31" t="s">
        <v>53</v>
      </c>
    </row>
    <row r="13" spans="2:2" ht="12.75" customHeight="1" x14ac:dyDescent="0.25"/>
    <row r="30" ht="12.75" customHeight="1" x14ac:dyDescent="0.25"/>
    <row r="46" ht="12.75" customHeight="1" x14ac:dyDescent="0.25"/>
    <row r="60" ht="12.75" customHeight="1" x14ac:dyDescent="0.25"/>
    <row r="80" ht="12.75" customHeight="1" x14ac:dyDescent="0.25"/>
    <row r="84" ht="3.75" customHeight="1" x14ac:dyDescent="0.25"/>
    <row r="95" ht="12.75" customHeight="1" x14ac:dyDescent="0.25"/>
    <row r="105" spans="1:1" ht="3.75" customHeight="1" x14ac:dyDescent="0.25"/>
    <row r="112" spans="1:1" x14ac:dyDescent="0.25">
      <c r="A112" s="30"/>
    </row>
    <row r="113" ht="12.75" customHeight="1" x14ac:dyDescent="0.25"/>
    <row r="127" ht="12.75" customHeight="1" x14ac:dyDescent="0.25"/>
  </sheetData>
  <pageMargins left="0.19685039370078741" right="0.19685039370078741" top="0.19685039370078741" bottom="0.19685039370078741" header="0.51181102362204722" footer="0.51181102362204722"/>
  <pageSetup paperSize="9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SEKTOR_USD</vt:lpstr>
      <vt:lpstr>SECILMIS_ISTATISTIK</vt:lpstr>
      <vt:lpstr>SEKTOR_TL</vt:lpstr>
      <vt:lpstr>USDvsTL</vt:lpstr>
      <vt:lpstr>GEN_SEK</vt:lpstr>
      <vt:lpstr>Toplam İhracat  bar gra</vt:lpstr>
      <vt:lpstr>ULKE</vt:lpstr>
      <vt:lpstr>KARŞL.</vt:lpstr>
      <vt:lpstr>SEKT1</vt:lpstr>
      <vt:lpstr>SEKT2 </vt:lpstr>
      <vt:lpstr>SEKT3 </vt:lpstr>
      <vt:lpstr>SEKT4 </vt:lpstr>
      <vt:lpstr>SEKT5 </vt:lpstr>
      <vt:lpstr>2002_2025_AYLIK_IHR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Çağrı KÖKSAL</cp:lastModifiedBy>
  <cp:lastPrinted>2016-02-26T09:44:09Z</cp:lastPrinted>
  <dcterms:created xsi:type="dcterms:W3CDTF">2013-08-01T04:41:02Z</dcterms:created>
  <dcterms:modified xsi:type="dcterms:W3CDTF">2025-09-01T15:22:34Z</dcterms:modified>
</cp:coreProperties>
</file>