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m-fsvr01\SHARE\EKONOMIK ARASTIRMALAR\SUBE\Ihracat Rakam Açıklama Dosyaları\2025\202507- Temmuz\dağıtım\tam\"/>
    </mc:Choice>
  </mc:AlternateContent>
  <xr:revisionPtr revIDLastSave="0" documentId="13_ncr:1_{73E72C45-9492-4655-8DB8-F3240ACF74DB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5_AYLIK_IHR" sheetId="22" r:id="rId14"/>
  </sheets>
  <definedNames>
    <definedName name="_xlnm._FilterDatabase" localSheetId="13" hidden="1">'2002_2025_AYLIK_IHR'!$A$1:$O$1</definedName>
  </definedNames>
  <calcPr calcId="191029"/>
</workbook>
</file>

<file path=xl/calcChain.xml><?xml version="1.0" encoding="utf-8"?>
<calcChain xmlns="http://schemas.openxmlformats.org/spreadsheetml/2006/main">
  <c r="O25" i="22" l="1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I24" i="22"/>
  <c r="H24" i="22"/>
  <c r="G24" i="22"/>
  <c r="F24" i="22"/>
  <c r="E24" i="22"/>
  <c r="D24" i="22"/>
  <c r="C24" i="22"/>
  <c r="K29" i="1"/>
  <c r="J29" i="1"/>
  <c r="G29" i="1"/>
  <c r="F29" i="1"/>
  <c r="C29" i="1"/>
  <c r="B29" i="1"/>
  <c r="M45" i="1" l="1"/>
  <c r="M42" i="1"/>
  <c r="M40" i="1"/>
  <c r="M39" i="1"/>
  <c r="M38" i="1"/>
  <c r="M37" i="1"/>
  <c r="M36" i="1"/>
  <c r="M35" i="1"/>
  <c r="M34" i="1"/>
  <c r="M33" i="1"/>
  <c r="M32" i="1"/>
  <c r="M31" i="1"/>
  <c r="M30" i="1"/>
  <c r="M28" i="1"/>
  <c r="M26" i="1"/>
  <c r="M25" i="1"/>
  <c r="M24" i="1"/>
  <c r="M21" i="1"/>
  <c r="M19" i="1"/>
  <c r="M17" i="1"/>
  <c r="M16" i="1"/>
  <c r="M15" i="1"/>
  <c r="M14" i="1"/>
  <c r="M13" i="1"/>
  <c r="M12" i="1"/>
  <c r="M11" i="1"/>
  <c r="M10" i="1"/>
  <c r="I10" i="1"/>
  <c r="I11" i="1"/>
  <c r="I12" i="1"/>
  <c r="I13" i="1"/>
  <c r="I14" i="1"/>
  <c r="I15" i="1"/>
  <c r="I16" i="1"/>
  <c r="I17" i="1"/>
  <c r="I19" i="1"/>
  <c r="I21" i="1"/>
  <c r="I24" i="1"/>
  <c r="I25" i="1"/>
  <c r="I26" i="1"/>
  <c r="I28" i="1"/>
  <c r="I30" i="1"/>
  <c r="I31" i="1"/>
  <c r="I32" i="1"/>
  <c r="I33" i="1"/>
  <c r="I34" i="1"/>
  <c r="I35" i="1"/>
  <c r="I36" i="1"/>
  <c r="I37" i="1"/>
  <c r="I38" i="1"/>
  <c r="I39" i="1"/>
  <c r="I40" i="1"/>
  <c r="I42" i="1"/>
  <c r="I45" i="1"/>
  <c r="E45" i="1"/>
  <c r="E42" i="1"/>
  <c r="E40" i="1"/>
  <c r="E39" i="1"/>
  <c r="E38" i="1"/>
  <c r="E37" i="1"/>
  <c r="E36" i="1"/>
  <c r="E35" i="1"/>
  <c r="E34" i="1"/>
  <c r="E33" i="1"/>
  <c r="E32" i="1"/>
  <c r="E31" i="1"/>
  <c r="E30" i="1"/>
  <c r="E28" i="1"/>
  <c r="E26" i="1"/>
  <c r="E25" i="1"/>
  <c r="E24" i="1"/>
  <c r="E21" i="1"/>
  <c r="E19" i="1"/>
  <c r="E17" i="1"/>
  <c r="E16" i="1"/>
  <c r="E15" i="1"/>
  <c r="E14" i="1"/>
  <c r="E13" i="1"/>
  <c r="E12" i="1"/>
  <c r="E11" i="1"/>
  <c r="E10" i="1"/>
  <c r="L45" i="1" l="1"/>
  <c r="H45" i="1"/>
  <c r="D45" i="1"/>
  <c r="O83" i="22" l="1"/>
  <c r="O82" i="22" l="1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G56" i="22"/>
  <c r="H56" i="22"/>
  <c r="I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J40" i="2"/>
  <c r="J39" i="2"/>
  <c r="J38" i="2"/>
  <c r="J37" i="2"/>
  <c r="J36" i="2"/>
  <c r="L36" i="2" s="1"/>
  <c r="G36" i="3" s="1"/>
  <c r="J35" i="2"/>
  <c r="J34" i="2"/>
  <c r="J33" i="2"/>
  <c r="J32" i="2"/>
  <c r="J31" i="2"/>
  <c r="J30" i="2"/>
  <c r="J28" i="2"/>
  <c r="J26" i="2"/>
  <c r="J25" i="2"/>
  <c r="J24" i="2"/>
  <c r="L24" i="2" s="1"/>
  <c r="G24" i="3" s="1"/>
  <c r="J21" i="2"/>
  <c r="J19" i="2"/>
  <c r="J17" i="2"/>
  <c r="J16" i="2"/>
  <c r="J15" i="2"/>
  <c r="J14" i="2"/>
  <c r="L14" i="2" s="1"/>
  <c r="G14" i="3" s="1"/>
  <c r="J13" i="2"/>
  <c r="J12" i="2"/>
  <c r="J11" i="2"/>
  <c r="J10" i="2"/>
  <c r="G42" i="2"/>
  <c r="G40" i="2"/>
  <c r="G39" i="2"/>
  <c r="G38" i="2"/>
  <c r="G37" i="2"/>
  <c r="G36" i="2"/>
  <c r="G35" i="2"/>
  <c r="H35" i="2" s="1"/>
  <c r="E35" i="3" s="1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2" i="2"/>
  <c r="F40" i="2"/>
  <c r="F39" i="2"/>
  <c r="F38" i="2"/>
  <c r="F37" i="2"/>
  <c r="F36" i="2"/>
  <c r="F35" i="2"/>
  <c r="F34" i="2"/>
  <c r="H34" i="2" s="1"/>
  <c r="E34" i="3" s="1"/>
  <c r="F33" i="2"/>
  <c r="F32" i="2"/>
  <c r="F31" i="2"/>
  <c r="F30" i="2"/>
  <c r="F28" i="2"/>
  <c r="F26" i="2"/>
  <c r="F25" i="2"/>
  <c r="F24" i="2"/>
  <c r="H24" i="2" s="1"/>
  <c r="E24" i="3" s="1"/>
  <c r="F21" i="2"/>
  <c r="F19" i="2"/>
  <c r="F17" i="2"/>
  <c r="F16" i="2"/>
  <c r="F15" i="2"/>
  <c r="F14" i="2"/>
  <c r="F13" i="2"/>
  <c r="F12" i="2"/>
  <c r="H12" i="2" s="1"/>
  <c r="E12" i="3" s="1"/>
  <c r="F11" i="2"/>
  <c r="F10" i="2"/>
  <c r="C42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D12" i="2" s="1"/>
  <c r="C12" i="3" s="1"/>
  <c r="C11" i="2"/>
  <c r="C10" i="2"/>
  <c r="B42" i="2"/>
  <c r="B40" i="2"/>
  <c r="D40" i="2" s="1"/>
  <c r="C40" i="3" s="1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D19" i="2" s="1"/>
  <c r="C19" i="3" s="1"/>
  <c r="B17" i="2"/>
  <c r="B16" i="2"/>
  <c r="B15" i="2"/>
  <c r="B14" i="2"/>
  <c r="B13" i="2"/>
  <c r="B12" i="2"/>
  <c r="B11" i="2"/>
  <c r="D11" i="2" s="1"/>
  <c r="C11" i="3" s="1"/>
  <c r="B10" i="2"/>
  <c r="C7" i="2"/>
  <c r="B7" i="2"/>
  <c r="F6" i="2"/>
  <c r="B6" i="2"/>
  <c r="K41" i="1"/>
  <c r="M41" i="1" s="1"/>
  <c r="J41" i="1"/>
  <c r="J41" i="2" s="1"/>
  <c r="G41" i="1"/>
  <c r="F41" i="1"/>
  <c r="F41" i="2" s="1"/>
  <c r="C41" i="1"/>
  <c r="B41" i="1"/>
  <c r="B41" i="2" s="1"/>
  <c r="J29" i="2"/>
  <c r="B29" i="2"/>
  <c r="K27" i="1"/>
  <c r="M27" i="1" s="1"/>
  <c r="J27" i="1"/>
  <c r="G27" i="1"/>
  <c r="I27" i="1" s="1"/>
  <c r="F27" i="1"/>
  <c r="F27" i="2" s="1"/>
  <c r="C27" i="1"/>
  <c r="E27" i="1" s="1"/>
  <c r="B27" i="1"/>
  <c r="B27" i="2" s="1"/>
  <c r="K23" i="1"/>
  <c r="M23" i="1" s="1"/>
  <c r="J23" i="1"/>
  <c r="J23" i="2" s="1"/>
  <c r="G23" i="1"/>
  <c r="I23" i="1" s="1"/>
  <c r="F23" i="1"/>
  <c r="F23" i="2" s="1"/>
  <c r="C23" i="1"/>
  <c r="B23" i="1"/>
  <c r="K20" i="1"/>
  <c r="J20" i="1"/>
  <c r="G20" i="1"/>
  <c r="F20" i="1"/>
  <c r="F20" i="2" s="1"/>
  <c r="C20" i="1"/>
  <c r="B20" i="1"/>
  <c r="B20" i="2" s="1"/>
  <c r="K18" i="1"/>
  <c r="M18" i="1" s="1"/>
  <c r="J18" i="1"/>
  <c r="J18" i="2" s="1"/>
  <c r="G18" i="1"/>
  <c r="I18" i="1" s="1"/>
  <c r="F18" i="1"/>
  <c r="F18" i="2" s="1"/>
  <c r="C18" i="1"/>
  <c r="B18" i="1"/>
  <c r="B18" i="2"/>
  <c r="K9" i="1"/>
  <c r="J9" i="1"/>
  <c r="G9" i="1"/>
  <c r="F9" i="1"/>
  <c r="C9" i="1"/>
  <c r="B9" i="1"/>
  <c r="B9" i="2" s="1"/>
  <c r="K18" i="2"/>
  <c r="F45" i="2"/>
  <c r="C45" i="2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5" i="3"/>
  <c r="B45" i="3"/>
  <c r="H42" i="1"/>
  <c r="D42" i="3" s="1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D10" i="2"/>
  <c r="C10" i="3" s="1"/>
  <c r="D44" i="3"/>
  <c r="F45" i="3"/>
  <c r="F44" i="3"/>
  <c r="D13" i="2" l="1"/>
  <c r="C13" i="3" s="1"/>
  <c r="H42" i="2"/>
  <c r="E42" i="3" s="1"/>
  <c r="D45" i="2"/>
  <c r="C45" i="3" s="1"/>
  <c r="G27" i="2"/>
  <c r="H27" i="2" s="1"/>
  <c r="E27" i="3" s="1"/>
  <c r="D21" i="2"/>
  <c r="C21" i="3" s="1"/>
  <c r="H13" i="2"/>
  <c r="E13" i="3" s="1"/>
  <c r="H18" i="1"/>
  <c r="D18" i="3" s="1"/>
  <c r="D31" i="2"/>
  <c r="C31" i="3" s="1"/>
  <c r="H21" i="2"/>
  <c r="E21" i="3" s="1"/>
  <c r="D15" i="2"/>
  <c r="C15" i="3" s="1"/>
  <c r="D28" i="2"/>
  <c r="C28" i="3" s="1"/>
  <c r="D37" i="2"/>
  <c r="C37" i="3" s="1"/>
  <c r="H17" i="2"/>
  <c r="E17" i="3" s="1"/>
  <c r="H31" i="2"/>
  <c r="E31" i="3" s="1"/>
  <c r="H39" i="2"/>
  <c r="E39" i="3" s="1"/>
  <c r="L11" i="2"/>
  <c r="G11" i="3" s="1"/>
  <c r="L21" i="2"/>
  <c r="G21" i="3" s="1"/>
  <c r="L31" i="2"/>
  <c r="G31" i="3" s="1"/>
  <c r="H38" i="2"/>
  <c r="E38" i="3" s="1"/>
  <c r="D14" i="2"/>
  <c r="C14" i="3" s="1"/>
  <c r="K41" i="2"/>
  <c r="L41" i="2" s="1"/>
  <c r="G41" i="3" s="1"/>
  <c r="D38" i="2"/>
  <c r="C38" i="3" s="1"/>
  <c r="K20" i="2"/>
  <c r="M20" i="1"/>
  <c r="C18" i="2"/>
  <c r="E18" i="1"/>
  <c r="G41" i="2"/>
  <c r="I41" i="1"/>
  <c r="G29" i="2"/>
  <c r="I29" i="1"/>
  <c r="D35" i="2"/>
  <c r="C35" i="3" s="1"/>
  <c r="H28" i="2"/>
  <c r="E28" i="3" s="1"/>
  <c r="L17" i="2"/>
  <c r="G17" i="3" s="1"/>
  <c r="C29" i="2"/>
  <c r="E29" i="1"/>
  <c r="L16" i="2"/>
  <c r="G16" i="3" s="1"/>
  <c r="L18" i="1"/>
  <c r="F18" i="3" s="1"/>
  <c r="K29" i="2"/>
  <c r="L29" i="2" s="1"/>
  <c r="G29" i="3" s="1"/>
  <c r="M29" i="1"/>
  <c r="G9" i="2"/>
  <c r="I9" i="1"/>
  <c r="C20" i="2"/>
  <c r="D20" i="2" s="1"/>
  <c r="C20" i="3" s="1"/>
  <c r="E20" i="1"/>
  <c r="C41" i="2"/>
  <c r="D41" i="2" s="1"/>
  <c r="C41" i="3" s="1"/>
  <c r="E41" i="1"/>
  <c r="H15" i="2"/>
  <c r="E15" i="3" s="1"/>
  <c r="C23" i="2"/>
  <c r="E23" i="1"/>
  <c r="D34" i="2"/>
  <c r="C34" i="3" s="1"/>
  <c r="C9" i="2"/>
  <c r="D9" i="2" s="1"/>
  <c r="C9" i="3" s="1"/>
  <c r="E9" i="1"/>
  <c r="D26" i="2"/>
  <c r="C26" i="3" s="1"/>
  <c r="H16" i="2"/>
  <c r="E16" i="3" s="1"/>
  <c r="L10" i="2"/>
  <c r="G10" i="3" s="1"/>
  <c r="L40" i="2"/>
  <c r="G40" i="3" s="1"/>
  <c r="H26" i="2"/>
  <c r="E26" i="3" s="1"/>
  <c r="K9" i="2"/>
  <c r="M9" i="1"/>
  <c r="G20" i="2"/>
  <c r="I20" i="1"/>
  <c r="D16" i="2"/>
  <c r="C16" i="3" s="1"/>
  <c r="H10" i="2"/>
  <c r="E10" i="3" s="1"/>
  <c r="H40" i="2"/>
  <c r="E40" i="3" s="1"/>
  <c r="L34" i="2"/>
  <c r="G34" i="3" s="1"/>
  <c r="E45" i="2"/>
  <c r="L41" i="1"/>
  <c r="F41" i="3" s="1"/>
  <c r="D17" i="2"/>
  <c r="C17" i="3" s="1"/>
  <c r="H11" i="2"/>
  <c r="E11" i="3" s="1"/>
  <c r="L35" i="2"/>
  <c r="G35" i="3" s="1"/>
  <c r="L32" i="2"/>
  <c r="G32" i="3" s="1"/>
  <c r="G22" i="1"/>
  <c r="D39" i="2"/>
  <c r="C39" i="3" s="1"/>
  <c r="H30" i="2"/>
  <c r="E30" i="3" s="1"/>
  <c r="L26" i="2"/>
  <c r="G26" i="3" s="1"/>
  <c r="L37" i="2"/>
  <c r="G37" i="3" s="1"/>
  <c r="D24" i="2"/>
  <c r="C24" i="3" s="1"/>
  <c r="H14" i="2"/>
  <c r="E14" i="3" s="1"/>
  <c r="H32" i="2"/>
  <c r="E32" i="3" s="1"/>
  <c r="D30" i="2"/>
  <c r="C30" i="3" s="1"/>
  <c r="H19" i="2"/>
  <c r="E19" i="3" s="1"/>
  <c r="L12" i="2"/>
  <c r="G12" i="3" s="1"/>
  <c r="L42" i="2"/>
  <c r="G42" i="3" s="1"/>
  <c r="L13" i="2"/>
  <c r="G13" i="3" s="1"/>
  <c r="H41" i="1"/>
  <c r="D41" i="3" s="1"/>
  <c r="D32" i="2"/>
  <c r="C32" i="3" s="1"/>
  <c r="P25" i="23"/>
  <c r="O25" i="23"/>
  <c r="H41" i="2"/>
  <c r="E41" i="3" s="1"/>
  <c r="L38" i="2"/>
  <c r="G38" i="3" s="1"/>
  <c r="J22" i="1"/>
  <c r="J22" i="2" s="1"/>
  <c r="H37" i="2"/>
  <c r="E37" i="3" s="1"/>
  <c r="H36" i="2"/>
  <c r="E36" i="3" s="1"/>
  <c r="D33" i="2"/>
  <c r="C33" i="3" s="1"/>
  <c r="L29" i="1"/>
  <c r="F29" i="3" s="1"/>
  <c r="K22" i="1"/>
  <c r="D29" i="2"/>
  <c r="C29" i="3" s="1"/>
  <c r="L28" i="2"/>
  <c r="G28" i="3" s="1"/>
  <c r="L23" i="1"/>
  <c r="F23" i="3" s="1"/>
  <c r="H25" i="2"/>
  <c r="E25" i="3" s="1"/>
  <c r="H23" i="1"/>
  <c r="D23" i="3" s="1"/>
  <c r="G23" i="2"/>
  <c r="H23" i="2" s="1"/>
  <c r="E23" i="3" s="1"/>
  <c r="H20" i="2"/>
  <c r="E20" i="3" s="1"/>
  <c r="H20" i="1"/>
  <c r="D20" i="3" s="1"/>
  <c r="F8" i="1"/>
  <c r="F8" i="2" s="1"/>
  <c r="D18" i="2"/>
  <c r="C18" i="3" s="1"/>
  <c r="D9" i="1"/>
  <c r="B9" i="3" s="1"/>
  <c r="L9" i="1"/>
  <c r="F9" i="3" s="1"/>
  <c r="F9" i="2"/>
  <c r="O2" i="22"/>
  <c r="H9" i="1"/>
  <c r="D9" i="3" s="1"/>
  <c r="D20" i="1"/>
  <c r="B20" i="3" s="1"/>
  <c r="D18" i="1"/>
  <c r="B18" i="3" s="1"/>
  <c r="H27" i="1"/>
  <c r="D27" i="3" s="1"/>
  <c r="J8" i="1"/>
  <c r="J8" i="2" s="1"/>
  <c r="B8" i="1"/>
  <c r="B8" i="2" s="1"/>
  <c r="K8" i="1"/>
  <c r="M8" i="1" s="1"/>
  <c r="J27" i="2"/>
  <c r="O3" i="22"/>
  <c r="K23" i="2"/>
  <c r="L23" i="2" s="1"/>
  <c r="G23" i="3" s="1"/>
  <c r="D42" i="2"/>
  <c r="C42" i="3" s="1"/>
  <c r="L30" i="2"/>
  <c r="G30" i="3" s="1"/>
  <c r="D41" i="1"/>
  <c r="B41" i="3" s="1"/>
  <c r="C8" i="1"/>
  <c r="E8" i="1" s="1"/>
  <c r="D27" i="1"/>
  <c r="B27" i="3" s="1"/>
  <c r="D29" i="1"/>
  <c r="B29" i="3" s="1"/>
  <c r="D36" i="2"/>
  <c r="C36" i="3" s="1"/>
  <c r="L19" i="2"/>
  <c r="G19" i="3" s="1"/>
  <c r="G18" i="2"/>
  <c r="G8" i="1"/>
  <c r="I8" i="1" s="1"/>
  <c r="B23" i="2"/>
  <c r="D23" i="1"/>
  <c r="B23" i="3" s="1"/>
  <c r="B22" i="1"/>
  <c r="F29" i="2"/>
  <c r="F22" i="1"/>
  <c r="H29" i="1"/>
  <c r="D29" i="3" s="1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1"/>
  <c r="F20" i="3" s="1"/>
  <c r="C27" i="2"/>
  <c r="C22" i="1"/>
  <c r="E22" i="1" s="1"/>
  <c r="J9" i="2"/>
  <c r="H29" i="2" l="1"/>
  <c r="E29" i="3" s="1"/>
  <c r="H9" i="2"/>
  <c r="E9" i="3" s="1"/>
  <c r="D23" i="2"/>
  <c r="C23" i="3" s="1"/>
  <c r="L20" i="2"/>
  <c r="G20" i="3" s="1"/>
  <c r="L9" i="2"/>
  <c r="G9" i="3" s="1"/>
  <c r="K22" i="2"/>
  <c r="L22" i="2" s="1"/>
  <c r="G22" i="3" s="1"/>
  <c r="M22" i="1"/>
  <c r="G22" i="2"/>
  <c r="I22" i="1"/>
  <c r="L22" i="1"/>
  <c r="F22" i="3" s="1"/>
  <c r="K43" i="1"/>
  <c r="L8" i="1"/>
  <c r="F8" i="3" s="1"/>
  <c r="K8" i="2"/>
  <c r="L8" i="2" s="1"/>
  <c r="G8" i="3" s="1"/>
  <c r="J43" i="1"/>
  <c r="D8" i="1"/>
  <c r="B8" i="3" s="1"/>
  <c r="C8" i="2"/>
  <c r="D8" i="2" s="1"/>
  <c r="C8" i="3" s="1"/>
  <c r="G8" i="2"/>
  <c r="G43" i="1"/>
  <c r="H8" i="1"/>
  <c r="D8" i="3" s="1"/>
  <c r="D27" i="2"/>
  <c r="C27" i="3" s="1"/>
  <c r="F43" i="1"/>
  <c r="F44" i="1" s="1"/>
  <c r="H22" i="1"/>
  <c r="D22" i="3" s="1"/>
  <c r="F22" i="2"/>
  <c r="C22" i="2"/>
  <c r="D22" i="1"/>
  <c r="B22" i="3" s="1"/>
  <c r="H18" i="2"/>
  <c r="E18" i="3" s="1"/>
  <c r="L27" i="2"/>
  <c r="G27" i="3" s="1"/>
  <c r="B43" i="1"/>
  <c r="B44" i="1" s="1"/>
  <c r="B22" i="2"/>
  <c r="C43" i="1"/>
  <c r="H22" i="2" l="1"/>
  <c r="E22" i="3" s="1"/>
  <c r="J43" i="2"/>
  <c r="J44" i="1"/>
  <c r="M43" i="1"/>
  <c r="K44" i="1"/>
  <c r="E43" i="1"/>
  <c r="C44" i="1"/>
  <c r="I43" i="1"/>
  <c r="G44" i="1"/>
  <c r="K43" i="2"/>
  <c r="M27" i="2" s="1"/>
  <c r="L43" i="1"/>
  <c r="F43" i="3" s="1"/>
  <c r="J44" i="2"/>
  <c r="H43" i="1"/>
  <c r="D43" i="3" s="1"/>
  <c r="G43" i="2"/>
  <c r="B44" i="2"/>
  <c r="B43" i="2"/>
  <c r="D22" i="2"/>
  <c r="C22" i="3" s="1"/>
  <c r="F44" i="2"/>
  <c r="F43" i="2"/>
  <c r="H8" i="2"/>
  <c r="E8" i="3" s="1"/>
  <c r="D43" i="1"/>
  <c r="B43" i="3" s="1"/>
  <c r="C43" i="2"/>
  <c r="E44" i="1" l="1"/>
  <c r="D44" i="1"/>
  <c r="M44" i="1"/>
  <c r="L44" i="1"/>
  <c r="I44" i="1"/>
  <c r="H44" i="1"/>
  <c r="M21" i="2"/>
  <c r="M20" i="2"/>
  <c r="M24" i="2"/>
  <c r="M11" i="2"/>
  <c r="M19" i="2"/>
  <c r="M38" i="2"/>
  <c r="M43" i="2"/>
  <c r="M31" i="2"/>
  <c r="M25" i="2"/>
  <c r="M16" i="2"/>
  <c r="M39" i="2"/>
  <c r="M26" i="2"/>
  <c r="M23" i="2"/>
  <c r="M17" i="2"/>
  <c r="M32" i="2"/>
  <c r="M40" i="2"/>
  <c r="M18" i="2"/>
  <c r="M9" i="2"/>
  <c r="M34" i="2"/>
  <c r="M12" i="2"/>
  <c r="M15" i="2"/>
  <c r="M28" i="2"/>
  <c r="M30" i="2"/>
  <c r="M8" i="2"/>
  <c r="M33" i="2"/>
  <c r="M10" i="2"/>
  <c r="M13" i="2"/>
  <c r="M37" i="2"/>
  <c r="M14" i="2"/>
  <c r="M35" i="2"/>
  <c r="M41" i="2"/>
  <c r="M22" i="2"/>
  <c r="L43" i="2"/>
  <c r="G43" i="3" s="1"/>
  <c r="M29" i="2"/>
  <c r="M36" i="2"/>
  <c r="M42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G45" i="2"/>
  <c r="G44" i="2"/>
  <c r="E22" i="2"/>
  <c r="H45" i="2" l="1"/>
  <c r="E45" i="3" s="1"/>
  <c r="I45" i="2"/>
  <c r="M45" i="2"/>
  <c r="L45" i="2"/>
  <c r="G45" i="3" s="1"/>
  <c r="M44" i="2"/>
  <c r="L44" i="2"/>
  <c r="G44" i="3" s="1"/>
  <c r="H44" i="2"/>
  <c r="E44" i="3" s="1"/>
  <c r="I44" i="2"/>
</calcChain>
</file>

<file path=xl/sharedStrings.xml><?xml version="1.0" encoding="utf-8"?>
<sst xmlns="http://schemas.openxmlformats.org/spreadsheetml/2006/main" count="420" uniqueCount="226">
  <si>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</si>
  <si>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</si>
  <si>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</si>
  <si>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</si>
  <si>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</si>
  <si>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</si>
  <si>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</si>
  <si>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</si>
  <si>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</si>
  <si>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</si>
  <si>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</si>
  <si>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</si>
  <si>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</si>
  <si>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</si>
  <si>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</si>
  <si>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</si>
  <si>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</si>
  <si>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</si>
  <si>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</si>
  <si>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</si>
  <si>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</si>
  <si>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</si>
  <si>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</si>
  <si>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</si>
  <si>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</si>
  <si>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</si>
  <si>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</si>
  <si>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</si>
  <si>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</si>
  <si>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</si>
  <si>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</si>
  <si>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</si>
  <si>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</si>
  <si>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</si>
  <si>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</si>
  <si>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</si>
  <si>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</si>
  <si>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</si>
  <si>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</si>
  <si>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</si>
  <si>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</si>
  <si>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</si>
  <si>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</si>
  <si>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</si>
  <si>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</si>
  <si>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</si>
  <si>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</si>
  <si>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</si>
  <si>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</si>
  <si>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</si>
  <si>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</si>
  <si>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</si>
  <si>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</si>
  <si>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</si>
  <si>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</si>
  <si>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</si>
  <si>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</si>
  <si>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</si>
  <si>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</si>
  <si>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</si>
  <si>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</si>
  <si>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</si>
  <si>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</si>
  <si>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</si>
  <si>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</si>
  <si>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</si>
  <si>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</si>
  <si>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</si>
  <si>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</si>
  <si>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</si>
  <si>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</si>
  <si>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</si>
  <si>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</si>
  <si>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</si>
  <si>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</si>
  <si>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</si>
  <si>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</si>
  <si>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</si>
  <si>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</si>
  <si>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</si>
  <si>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</si>
  <si>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</si>
  <si>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</si>
  <si>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</si>
  <si>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</si>
  <si>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</si>
  <si>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</si>
  <si>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</si>
  <si>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</si>
  <si>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</si>
  <si>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</si>
  <si>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</si>
  <si>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</si>
  <si>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</si>
  <si>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</si>
  <si>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</si>
  <si>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</si>
  <si>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</si>
  <si>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</si>
  <si>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</si>
  <si>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</si>
  <si>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</si>
  <si>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</si>
  <si>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</si>
  <si>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</si>
  <si>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</si>
  <si>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</si>
  <si>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</si>
  <si>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</si>
  <si>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</si>
  <si>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</si>
  <si>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</si>
  <si>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</si>
  <si>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</si>
  <si>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</si>
  <si>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('25/'24)</t>
  </si>
  <si>
    <t xml:space="preserve"> Pay(25)  (%)</t>
  </si>
  <si>
    <t>OCAK  (2025/2024)</t>
  </si>
  <si>
    <t>SON 12 AYLIK
(2025/2024)</t>
  </si>
  <si>
    <t>2025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</si>
  <si>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=2025 Yılında 0 fobusd üzerindeki İller baz alınmıştır.</t>
    </r>
  </si>
  <si>
    <t>2025 İHRACAT RAKAMLARI - TL</t>
  </si>
  <si>
    <t>OCAK - TEMMUZ  (2025/2024)</t>
  </si>
  <si>
    <t>1 - 31 TEMMUZ İHRACAT RAKAMLARI</t>
  </si>
  <si>
    <t xml:space="preserve">SEKTÖREL BAZDA İHRACAT RAKAMLARI -1.000 $ </t>
  </si>
  <si>
    <t>1 - 31 TEMMUZ</t>
  </si>
  <si>
    <t>1 OCAK  -  31 TEMMUZ</t>
  </si>
  <si>
    <t>2023 - 2024</t>
  </si>
  <si>
    <t>2024 - 2025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</si>
  <si>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</si>
  <si>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</si>
  <si>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</si>
  <si>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</si>
  <si>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</si>
  <si>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</si>
  <si>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</si>
  <si>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</si>
  <si>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</si>
  <si>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</si>
  <si>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</si>
  <si>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</si>
  <si>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</si>
  <si>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</si>
  <si>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</si>
  <si>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</si>
  <si>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</si>
  <si>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</si>
  <si>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</si>
  <si>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</si>
  <si>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</si>
  <si>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</si>
  <si>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</si>
  <si>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</si>
  <si>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</si>
  <si>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</si>
  <si>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2024  1 - 31 TEMMUZ</t>
  </si>
  <si>
    <t>2025  1 - 31 TEMMUZ</t>
  </si>
  <si>
    <t>CEBELİTARIK</t>
  </si>
  <si>
    <t>FAROE ADALARI</t>
  </si>
  <si>
    <t>ARUBA</t>
  </si>
  <si>
    <t>BELİZE</t>
  </si>
  <si>
    <t>TÜRK VE CAİCOS AD.</t>
  </si>
  <si>
    <t>NİJER</t>
  </si>
  <si>
    <t>BURKİNA FASO</t>
  </si>
  <si>
    <t>SAMSUN SERBEST BÖLGESİ</t>
  </si>
  <si>
    <t>KONGO DEMOKRATİK CUMHURİYETİ</t>
  </si>
  <si>
    <t>MARŞAL ADALARI</t>
  </si>
  <si>
    <t>ALMANYA</t>
  </si>
  <si>
    <t>BİRLEŞİK KRALLIK</t>
  </si>
  <si>
    <t>BAE</t>
  </si>
  <si>
    <t>ABD</t>
  </si>
  <si>
    <t>İTALYA</t>
  </si>
  <si>
    <t>İSPANYA</t>
  </si>
  <si>
    <t>FRANSA</t>
  </si>
  <si>
    <t>IRAK</t>
  </si>
  <si>
    <t>HOLLANDA</t>
  </si>
  <si>
    <t>ROMANYA</t>
  </si>
  <si>
    <t>İSTANBUL</t>
  </si>
  <si>
    <t>KOCAELI</t>
  </si>
  <si>
    <t>ANKARA</t>
  </si>
  <si>
    <t>BURSA</t>
  </si>
  <si>
    <t>İZMIR</t>
  </si>
  <si>
    <t>GAZIANTEP</t>
  </si>
  <si>
    <t>SAKARYA</t>
  </si>
  <si>
    <t>MANISA</t>
  </si>
  <si>
    <t>DENIZLI</t>
  </si>
  <si>
    <t>KONYA</t>
  </si>
  <si>
    <t>YALOVA</t>
  </si>
  <si>
    <t>MUŞ</t>
  </si>
  <si>
    <t>ÇANAKKALE</t>
  </si>
  <si>
    <t>YOZGAT</t>
  </si>
  <si>
    <t>ADIYAMAN</t>
  </si>
  <si>
    <t>TUNCELI</t>
  </si>
  <si>
    <t>ŞIRNAK</t>
  </si>
  <si>
    <t>BALIKESIR</t>
  </si>
  <si>
    <t>ÇANKIRI</t>
  </si>
  <si>
    <t>KILIS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</si>
  <si>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</si>
  <si>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</si>
  <si>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</si>
  <si>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</si>
  <si>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</si>
  <si>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</si>
  <si>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</si>
  <si>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</si>
  <si>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</si>
  <si>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BAİB</t>
  </si>
  <si>
    <t>DAİB</t>
  </si>
  <si>
    <t>KİB</t>
  </si>
  <si>
    <t>DKİB</t>
  </si>
  <si>
    <t>HİZMET</t>
  </si>
  <si>
    <t>POLONYA</t>
  </si>
  <si>
    <t>RUSYA FEDERASYONU</t>
  </si>
  <si>
    <t>BELÇİKA</t>
  </si>
  <si>
    <t>BULGARİSTAN</t>
  </si>
  <si>
    <t>FAS</t>
  </si>
  <si>
    <t>YUNANİSTAN</t>
  </si>
  <si>
    <t>SLOVENYA</t>
  </si>
  <si>
    <t>MISIR</t>
  </si>
  <si>
    <t>UKRAYNA</t>
  </si>
  <si>
    <t>ÇİN</t>
  </si>
  <si>
    <t>İhracatçı Birlikleri Kaydından Muaf İhracat ile Antrepo ve Serbest Bölgeler Farkı</t>
  </si>
  <si>
    <t>GENEL İHRACAT TOPLAMI</t>
  </si>
  <si>
    <t>1 Temmuz - 31 Temmuz</t>
  </si>
  <si>
    <t>1- Ocak - 31 Temmuz</t>
  </si>
  <si>
    <t>1 Ağustos - 31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</si>
</sst>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62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'2002_2025_AYLIK_IHR'!$A$25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'2002_2025_AYLIK_IHR'!$C$25:$N$25</c:f>
              <c:numCache>
                <c:formatCode>#,##0</c:formatCode>
                <c:ptCount val="12"/>
                <c:pt idx="0">
                  <c:v>13627199.513730001</c:v>
                </c:pt>
                <c:pt idx="1">
                  <c:v>14881769.591020001</c:v>
                </c:pt>
                <c:pt idx="2">
                  <c:v>16222292.908059999</c:v>
                </c:pt>
                <c:pt idx="3">
                  <c:v>13217733.553599998</c:v>
                </c:pt>
                <c:pt idx="4">
                  <c:v>17151479.4245</c:v>
                </c:pt>
                <c:pt idx="5">
                  <c:v>13244028.797820002</c:v>
                </c:pt>
                <c:pt idx="6">
                  <c:v>15904381.035650004</c:v>
                </c:pt>
                <c:pt idx="7">
                  <c:v>15476274.03465</c:v>
                </c:pt>
                <c:pt idx="8">
                  <c:v>15723055.245150002</c:v>
                </c:pt>
                <c:pt idx="9">
                  <c:v>16496429.281330001</c:v>
                </c:pt>
                <c:pt idx="10">
                  <c:v>15588474.405189998</c:v>
                </c:pt>
                <c:pt idx="11">
                  <c:v>16182096.08904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'2002_2025_AYLIK_IHR'!$A$24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'2002_2025_AYLIK_IHR'!$C$24:$N$24</c:f>
              <c:numCache>
                <c:formatCode>#,##0</c:formatCode>
                <c:ptCount val="12"/>
                <c:pt idx="0">
                  <c:v>14946073.864540003</c:v>
                </c:pt>
                <c:pt idx="1">
                  <c:v>14672964.73237</c:v>
                </c:pt>
                <c:pt idx="2">
                  <c:v>16484831.27703</c:v>
                </c:pt>
                <c:pt idx="3">
                  <c:v>14836962.736829998</c:v>
                </c:pt>
                <c:pt idx="4">
                  <c:v>17886660.774720002</c:v>
                </c:pt>
                <c:pt idx="5">
                  <c:v>14620901.31617</c:v>
                </c:pt>
                <c:pt idx="6">
                  <c:v>18199467.780340001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'2002_2025_AYLIK_IHR'!$C$10:$N$10</c:f>
              <c:numCache>
                <c:formatCode>#,##0</c:formatCode>
                <c:ptCount val="12"/>
                <c:pt idx="0">
                  <c:v>163664.38253</c:v>
                </c:pt>
                <c:pt idx="1">
                  <c:v>145349.73644000001</c:v>
                </c:pt>
                <c:pt idx="2">
                  <c:v>161688.51065000001</c:v>
                </c:pt>
                <c:pt idx="3">
                  <c:v>133385.72341000001</c:v>
                </c:pt>
                <c:pt idx="4">
                  <c:v>141522.53438999999</c:v>
                </c:pt>
                <c:pt idx="5">
                  <c:v>105493.67013</c:v>
                </c:pt>
                <c:pt idx="6">
                  <c:v>136819.08361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'2002_2025_AYLIK_IHR'!$A$11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'2002_2025_AYLIK_IHR'!$C$11:$N$11</c:f>
              <c:numCache>
                <c:formatCode>#,##0</c:formatCode>
                <c:ptCount val="12"/>
                <c:pt idx="0">
                  <c:v>160121.91939</c:v>
                </c:pt>
                <c:pt idx="1">
                  <c:v>170080.51697</c:v>
                </c:pt>
                <c:pt idx="2">
                  <c:v>157757.54418999999</c:v>
                </c:pt>
                <c:pt idx="3">
                  <c:v>114231.64988</c:v>
                </c:pt>
                <c:pt idx="4">
                  <c:v>135538.68789</c:v>
                </c:pt>
                <c:pt idx="5">
                  <c:v>88287.88708</c:v>
                </c:pt>
                <c:pt idx="6">
                  <c:v>103541.50005</c:v>
                </c:pt>
                <c:pt idx="7">
                  <c:v>118719.99546000001</c:v>
                </c:pt>
                <c:pt idx="8">
                  <c:v>196159.86228</c:v>
                </c:pt>
                <c:pt idx="9">
                  <c:v>234517.77361</c:v>
                </c:pt>
                <c:pt idx="10">
                  <c:v>192198.80783999999</c:v>
                </c:pt>
                <c:pt idx="11">
                  <c:v>178215.65262000001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'2002_2025_AYLIK_IHR'!$C$12:$N$12</c:f>
              <c:numCache>
                <c:formatCode>#,##0</c:formatCode>
                <c:ptCount val="12"/>
                <c:pt idx="0">
                  <c:v>207600.95829000001</c:v>
                </c:pt>
                <c:pt idx="1">
                  <c:v>216996.95780999999</c:v>
                </c:pt>
                <c:pt idx="2">
                  <c:v>217215.69190000001</c:v>
                </c:pt>
                <c:pt idx="3">
                  <c:v>209668.71239</c:v>
                </c:pt>
                <c:pt idx="4">
                  <c:v>188995.94536000001</c:v>
                </c:pt>
                <c:pt idx="5">
                  <c:v>141546.45882</c:v>
                </c:pt>
                <c:pt idx="6">
                  <c:v>166365.34843000001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'2002_2025_AYLIK_IHR'!$A$13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'2002_2025_AYLIK_IHR'!$C$13:$N$13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196631.18028</c:v>
                </c:pt>
                <c:pt idx="2">
                  <c:v>200759.99325</c:v>
                </c:pt>
                <c:pt idx="3">
                  <c:v>176404.54832999999</c:v>
                </c:pt>
                <c:pt idx="4">
                  <c:v>234691.50318999999</c:v>
                </c:pt>
                <c:pt idx="5">
                  <c:v>151405.27651</c:v>
                </c:pt>
                <c:pt idx="6">
                  <c:v>214541.37030000001</c:v>
                </c:pt>
                <c:pt idx="7">
                  <c:v>161813.43124999999</c:v>
                </c:pt>
                <c:pt idx="8">
                  <c:v>194028.25719999999</c:v>
                </c:pt>
                <c:pt idx="9">
                  <c:v>320181.67483999999</c:v>
                </c:pt>
                <c:pt idx="10">
                  <c:v>291210.03195999999</c:v>
                </c:pt>
                <c:pt idx="11">
                  <c:v>285564.25935000001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'2002_2025_AYLIK_IHR'!$C$14:$N$14</c:f>
              <c:numCache>
                <c:formatCode>#,##0</c:formatCode>
                <c:ptCount val="12"/>
                <c:pt idx="0">
                  <c:v>51262.624709999996</c:v>
                </c:pt>
                <c:pt idx="1">
                  <c:v>41097.154790000001</c:v>
                </c:pt>
                <c:pt idx="2">
                  <c:v>52825.998420000004</c:v>
                </c:pt>
                <c:pt idx="3">
                  <c:v>36881.333749999998</c:v>
                </c:pt>
                <c:pt idx="4">
                  <c:v>46389.611320000004</c:v>
                </c:pt>
                <c:pt idx="5">
                  <c:v>38066.880599999997</c:v>
                </c:pt>
                <c:pt idx="6">
                  <c:v>46838.771350000003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'2002_2025_AYLIK_IHR'!$A$15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'2002_2025_AYLIK_IHR'!$C$15:$N$15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49172.407709999999</c:v>
                </c:pt>
                <c:pt idx="4">
                  <c:v>69796.724189999994</c:v>
                </c:pt>
                <c:pt idx="5">
                  <c:v>70268.485010000004</c:v>
                </c:pt>
                <c:pt idx="6">
                  <c:v>61429.349410000003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60639.181680000002</c:v>
                </c:pt>
                <c:pt idx="10">
                  <c:v>74694.796040000001</c:v>
                </c:pt>
                <c:pt idx="11">
                  <c:v>71018.638120000003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'2002_2025_AYLIK_IHR'!$C$16:$N$16</c:f>
              <c:numCache>
                <c:formatCode>#,##0</c:formatCode>
                <c:ptCount val="12"/>
                <c:pt idx="0">
                  <c:v>85913.865420000002</c:v>
                </c:pt>
                <c:pt idx="1">
                  <c:v>67747.011870000002</c:v>
                </c:pt>
                <c:pt idx="2">
                  <c:v>62660.676659999997</c:v>
                </c:pt>
                <c:pt idx="3">
                  <c:v>77655.260739999998</c:v>
                </c:pt>
                <c:pt idx="4">
                  <c:v>99877.326749999993</c:v>
                </c:pt>
                <c:pt idx="5">
                  <c:v>99759.933780000007</c:v>
                </c:pt>
                <c:pt idx="6">
                  <c:v>115058.7895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'2002_2025_AYLIK_IHR'!$A$17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'2002_2025_AYLIK_IHR'!$C$17:$N$17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80441.30154</c:v>
                </c:pt>
                <c:pt idx="6">
                  <c:v>93527.62242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91097.039120000001</c:v>
                </c:pt>
                <c:pt idx="10">
                  <c:v>79503.759460000001</c:v>
                </c:pt>
                <c:pt idx="11">
                  <c:v>90566.730309999999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'2002_2025_AYLIK_IHR'!$C$18:$N$18</c:f>
              <c:numCache>
                <c:formatCode>#,##0</c:formatCode>
                <c:ptCount val="12"/>
                <c:pt idx="0">
                  <c:v>18347.959439999999</c:v>
                </c:pt>
                <c:pt idx="1">
                  <c:v>19395.497370000001</c:v>
                </c:pt>
                <c:pt idx="2">
                  <c:v>18493.122530000001</c:v>
                </c:pt>
                <c:pt idx="3">
                  <c:v>14944.745709999999</c:v>
                </c:pt>
                <c:pt idx="4">
                  <c:v>13651.14256</c:v>
                </c:pt>
                <c:pt idx="5">
                  <c:v>8090.8728199999996</c:v>
                </c:pt>
                <c:pt idx="6">
                  <c:v>9449.1544799999992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'2002_2025_AYLIK_IHR'!$A$19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'2002_2025_AYLIK_IHR'!$C$19:$N$19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14678.64143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  <c:pt idx="10">
                  <c:v>10347.75664</c:v>
                </c:pt>
                <c:pt idx="11">
                  <c:v>13807.07789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'2002_2025_AYLIK_IHR'!$C$20:$N$20</c:f>
              <c:numCache>
                <c:formatCode>#,##0</c:formatCode>
                <c:ptCount val="12"/>
                <c:pt idx="0">
                  <c:v>284326.54002000001</c:v>
                </c:pt>
                <c:pt idx="1">
                  <c:v>275420.88746</c:v>
                </c:pt>
                <c:pt idx="2">
                  <c:v>304934.35402000003</c:v>
                </c:pt>
                <c:pt idx="3">
                  <c:v>287997.71376999997</c:v>
                </c:pt>
                <c:pt idx="4">
                  <c:v>335219.11700999999</c:v>
                </c:pt>
                <c:pt idx="5">
                  <c:v>313851.81280999997</c:v>
                </c:pt>
                <c:pt idx="6">
                  <c:v>371487.15081999998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'2002_2025_AYLIK_IHR'!$A$21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'2002_2025_AYLIK_IHR'!$C$21:$N$21</c:f>
              <c:numCache>
                <c:formatCode>#,##0</c:formatCode>
                <c:ptCount val="12"/>
                <c:pt idx="0">
                  <c:v>355960.40323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317479.84360000002</c:v>
                </c:pt>
                <c:pt idx="5">
                  <c:v>257665.70292000001</c:v>
                </c:pt>
                <c:pt idx="6">
                  <c:v>286268.30627</c:v>
                </c:pt>
                <c:pt idx="7">
                  <c:v>337285.63448000001</c:v>
                </c:pt>
                <c:pt idx="8">
                  <c:v>330368.84255</c:v>
                </c:pt>
                <c:pt idx="9">
                  <c:v>366778.44579000003</c:v>
                </c:pt>
                <c:pt idx="10">
                  <c:v>346917.12206000002</c:v>
                </c:pt>
                <c:pt idx="11">
                  <c:v>348906.67934999999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'2002_2025_AYLIK_IHR'!$C$22:$N$22</c:f>
              <c:numCache>
                <c:formatCode>#,##0</c:formatCode>
                <c:ptCount val="12"/>
                <c:pt idx="0">
                  <c:v>608505.55084000004</c:v>
                </c:pt>
                <c:pt idx="1">
                  <c:v>605571.54666999995</c:v>
                </c:pt>
                <c:pt idx="2">
                  <c:v>671897.50399</c:v>
                </c:pt>
                <c:pt idx="3">
                  <c:v>621139.52437</c:v>
                </c:pt>
                <c:pt idx="4">
                  <c:v>722400.32024999999</c:v>
                </c:pt>
                <c:pt idx="5">
                  <c:v>587976.89748000004</c:v>
                </c:pt>
                <c:pt idx="6">
                  <c:v>691078.58297999995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'2002_2025_AYLIK_IHR'!$A$23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'2002_2025_AYLIK_IHR'!$C$23:$N$23</c:f>
              <c:numCache>
                <c:formatCode>#,##0</c:formatCode>
                <c:ptCount val="12"/>
                <c:pt idx="0">
                  <c:v>601553.59632000001</c:v>
                </c:pt>
                <c:pt idx="1">
                  <c:v>652177.28650000005</c:v>
                </c:pt>
                <c:pt idx="2">
                  <c:v>675048.94492000004</c:v>
                </c:pt>
                <c:pt idx="3">
                  <c:v>582861.07472000003</c:v>
                </c:pt>
                <c:pt idx="4">
                  <c:v>736581.36320999998</c:v>
                </c:pt>
                <c:pt idx="5">
                  <c:v>544606.70472000004</c:v>
                </c:pt>
                <c:pt idx="6">
                  <c:v>706282.01748000004</c:v>
                </c:pt>
                <c:pt idx="7">
                  <c:v>664863.41949999996</c:v>
                </c:pt>
                <c:pt idx="8">
                  <c:v>660451.80631999997</c:v>
                </c:pt>
                <c:pt idx="9">
                  <c:v>689062.68923999998</c:v>
                </c:pt>
                <c:pt idx="10">
                  <c:v>669838.20443000004</c:v>
                </c:pt>
                <c:pt idx="11">
                  <c:v>708362.70282000001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'2002_2025_AYLIK_IHR'!$C$26:$N$26</c:f>
              <c:numCache>
                <c:formatCode>#,##0</c:formatCode>
                <c:ptCount val="12"/>
                <c:pt idx="0">
                  <c:v>825335.74639999995</c:v>
                </c:pt>
                <c:pt idx="1">
                  <c:v>756426.20744000003</c:v>
                </c:pt>
                <c:pt idx="2">
                  <c:v>838293.76246</c:v>
                </c:pt>
                <c:pt idx="3">
                  <c:v>770343.55001000001</c:v>
                </c:pt>
                <c:pt idx="4">
                  <c:v>852530.85976999998</c:v>
                </c:pt>
                <c:pt idx="5">
                  <c:v>692211.23733999999</c:v>
                </c:pt>
                <c:pt idx="6">
                  <c:v>777527.75257999997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'2002_2025_AYLIK_IHR'!$A$27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'2002_2025_AYLIK_IHR'!$C$27:$N$27</c:f>
              <c:numCache>
                <c:formatCode>#,##0</c:formatCode>
                <c:ptCount val="12"/>
                <c:pt idx="0">
                  <c:v>784249.66018000001</c:v>
                </c:pt>
                <c:pt idx="1">
                  <c:v>809996.29724999995</c:v>
                </c:pt>
                <c:pt idx="2">
                  <c:v>816045.65555999998</c:v>
                </c:pt>
                <c:pt idx="3">
                  <c:v>698226.25777999999</c:v>
                </c:pt>
                <c:pt idx="4">
                  <c:v>862999.56266000005</c:v>
                </c:pt>
                <c:pt idx="5">
                  <c:v>644767.45862000005</c:v>
                </c:pt>
                <c:pt idx="6">
                  <c:v>797400.40336</c:v>
                </c:pt>
                <c:pt idx="7">
                  <c:v>798077.31314999994</c:v>
                </c:pt>
                <c:pt idx="8">
                  <c:v>805206.04648000002</c:v>
                </c:pt>
                <c:pt idx="9">
                  <c:v>839984.71961000003</c:v>
                </c:pt>
                <c:pt idx="10">
                  <c:v>853382.35277</c:v>
                </c:pt>
                <c:pt idx="11">
                  <c:v>780877.54668000003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'2002_2025_AYLIK_IHR'!$C$28:$N$28</c:f>
              <c:numCache>
                <c:formatCode>#,##0</c:formatCode>
                <c:ptCount val="12"/>
                <c:pt idx="0">
                  <c:v>126180.88076</c:v>
                </c:pt>
                <c:pt idx="1">
                  <c:v>132256.24765999999</c:v>
                </c:pt>
                <c:pt idx="2">
                  <c:v>140738.73027</c:v>
                </c:pt>
                <c:pt idx="3">
                  <c:v>102738.61274</c:v>
                </c:pt>
                <c:pt idx="4">
                  <c:v>124292.65799000001</c:v>
                </c:pt>
                <c:pt idx="5">
                  <c:v>90538.500249999997</c:v>
                </c:pt>
                <c:pt idx="6">
                  <c:v>132769.88414000001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'2002_2025_AYLIK_IHR'!$A$29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'2002_2025_AYLIK_IHR'!$C$29:$N$29</c:f>
              <c:numCache>
                <c:formatCode>#,##0</c:formatCode>
                <c:ptCount val="12"/>
                <c:pt idx="0">
                  <c:v>120175.20372999999</c:v>
                </c:pt>
                <c:pt idx="1">
                  <c:v>142892.26903</c:v>
                </c:pt>
                <c:pt idx="2">
                  <c:v>145746.46048000001</c:v>
                </c:pt>
                <c:pt idx="3">
                  <c:v>105392.92955</c:v>
                </c:pt>
                <c:pt idx="4">
                  <c:v>135760.14150999999</c:v>
                </c:pt>
                <c:pt idx="5">
                  <c:v>98663.976160000006</c:v>
                </c:pt>
                <c:pt idx="6">
                  <c:v>138549.79115</c:v>
                </c:pt>
                <c:pt idx="7">
                  <c:v>147827.05361</c:v>
                </c:pt>
                <c:pt idx="8">
                  <c:v>131933.71492999999</c:v>
                </c:pt>
                <c:pt idx="9">
                  <c:v>132599.6967</c:v>
                </c:pt>
                <c:pt idx="10">
                  <c:v>116543.52714999999</c:v>
                </c:pt>
                <c:pt idx="11">
                  <c:v>110010.47094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'2002_2025_AYLIK_IHR'!$C$30:$N$30</c:f>
              <c:numCache>
                <c:formatCode>#,##0</c:formatCode>
                <c:ptCount val="12"/>
                <c:pt idx="0">
                  <c:v>229214.42788</c:v>
                </c:pt>
                <c:pt idx="1">
                  <c:v>227658.70558000001</c:v>
                </c:pt>
                <c:pt idx="2">
                  <c:v>234222.61235000001</c:v>
                </c:pt>
                <c:pt idx="3">
                  <c:v>199184.30153</c:v>
                </c:pt>
                <c:pt idx="4">
                  <c:v>233991.10759999999</c:v>
                </c:pt>
                <c:pt idx="5">
                  <c:v>165580.83863000001</c:v>
                </c:pt>
                <c:pt idx="6">
                  <c:v>231342.79272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'2002_2025_AYLIK_IHR'!$A$31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'2002_2025_AYLIK_IHR'!$C$31:$N$31</c:f>
              <c:numCache>
                <c:formatCode>#,##0</c:formatCode>
                <c:ptCount val="12"/>
                <c:pt idx="0">
                  <c:v>238938.0986</c:v>
                </c:pt>
                <c:pt idx="1">
                  <c:v>260241.12450999999</c:v>
                </c:pt>
                <c:pt idx="2">
                  <c:v>246980.57407</c:v>
                </c:pt>
                <c:pt idx="3">
                  <c:v>190090.99137999999</c:v>
                </c:pt>
                <c:pt idx="4">
                  <c:v>260317.93539</c:v>
                </c:pt>
                <c:pt idx="5">
                  <c:v>177515.19346000001</c:v>
                </c:pt>
                <c:pt idx="6">
                  <c:v>230127.98525</c:v>
                </c:pt>
                <c:pt idx="7">
                  <c:v>231281.49836</c:v>
                </c:pt>
                <c:pt idx="8">
                  <c:v>250243.95947999999</c:v>
                </c:pt>
                <c:pt idx="9">
                  <c:v>274182.40727999998</c:v>
                </c:pt>
                <c:pt idx="10">
                  <c:v>259893.22266999999</c:v>
                </c:pt>
                <c:pt idx="11">
                  <c:v>247137.72871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'2002_2025_AYLIK_IHR'!$A$57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'2002_2025_AYLIK_IHR'!$C$57:$N$57</c:f>
              <c:numCache>
                <c:formatCode>#,##0</c:formatCode>
                <c:ptCount val="12"/>
                <c:pt idx="0">
                  <c:v>445585.55433999997</c:v>
                </c:pt>
                <c:pt idx="1">
                  <c:v>451862.79801999999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432180.37313000002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485379.73264</c:v>
                </c:pt>
                <c:pt idx="11">
                  <c:v>534488.89229999995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'2002_2025_AYLIK_IHR'!$A$56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'2002_2025_AYLIK_IHR'!$C$56:$N$56</c:f>
              <c:numCache>
                <c:formatCode>#,##0</c:formatCode>
                <c:ptCount val="12"/>
                <c:pt idx="0">
                  <c:v>456797.23924999998</c:v>
                </c:pt>
                <c:pt idx="1">
                  <c:v>417966.86514000001</c:v>
                </c:pt>
                <c:pt idx="2">
                  <c:v>492847.45789000002</c:v>
                </c:pt>
                <c:pt idx="3">
                  <c:v>474551.65010000003</c:v>
                </c:pt>
                <c:pt idx="4">
                  <c:v>531815.22548999998</c:v>
                </c:pt>
                <c:pt idx="5">
                  <c:v>491088.55936000001</c:v>
                </c:pt>
                <c:pt idx="6">
                  <c:v>572028.87991000002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'2002_2025_AYLIK_IHR'!$C$32:$N$32</c:f>
              <c:numCache>
                <c:formatCode>#,##0</c:formatCode>
                <c:ptCount val="12"/>
                <c:pt idx="0">
                  <c:v>2551459.2172599998</c:v>
                </c:pt>
                <c:pt idx="1">
                  <c:v>2487389.6304500001</c:v>
                </c:pt>
                <c:pt idx="2">
                  <c:v>2725220.8313600002</c:v>
                </c:pt>
                <c:pt idx="3">
                  <c:v>2612728.43775</c:v>
                </c:pt>
                <c:pt idx="4">
                  <c:v>2784944.09271</c:v>
                </c:pt>
                <c:pt idx="5">
                  <c:v>2607521.9240700002</c:v>
                </c:pt>
                <c:pt idx="6">
                  <c:v>3433802.7850100002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'2002_2025_AYLIK_IHR'!$A$33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'2002_2025_AYLIK_IHR'!$C$33:$N$33</c:f>
              <c:numCache>
                <c:formatCode>#,##0</c:formatCode>
                <c:ptCount val="12"/>
                <c:pt idx="0">
                  <c:v>2368035.8759400002</c:v>
                </c:pt>
                <c:pt idx="1">
                  <c:v>2618367.2222799999</c:v>
                </c:pt>
                <c:pt idx="2">
                  <c:v>3078037.79464</c:v>
                </c:pt>
                <c:pt idx="3">
                  <c:v>2491679.9994999999</c:v>
                </c:pt>
                <c:pt idx="4">
                  <c:v>3020389.8318599998</c:v>
                </c:pt>
                <c:pt idx="5">
                  <c:v>2217018.4469499998</c:v>
                </c:pt>
                <c:pt idx="6">
                  <c:v>2583424.1825100002</c:v>
                </c:pt>
                <c:pt idx="7">
                  <c:v>2555445.01853</c:v>
                </c:pt>
                <c:pt idx="8">
                  <c:v>2181988.3950200002</c:v>
                </c:pt>
                <c:pt idx="9">
                  <c:v>2450341.4235999999</c:v>
                </c:pt>
                <c:pt idx="10">
                  <c:v>2518661.5447300002</c:v>
                </c:pt>
                <c:pt idx="11">
                  <c:v>2656944.3107500002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'2002_2025_AYLIK_IHR'!$C$42:$N$42</c:f>
              <c:numCache>
                <c:formatCode>#,##0</c:formatCode>
                <c:ptCount val="12"/>
                <c:pt idx="0">
                  <c:v>790492.70692000003</c:v>
                </c:pt>
                <c:pt idx="1">
                  <c:v>808284.32455999998</c:v>
                </c:pt>
                <c:pt idx="2">
                  <c:v>915369.04556</c:v>
                </c:pt>
                <c:pt idx="3">
                  <c:v>854340.64365999994</c:v>
                </c:pt>
                <c:pt idx="4">
                  <c:v>1005725.66646</c:v>
                </c:pt>
                <c:pt idx="5">
                  <c:v>799120.82377000002</c:v>
                </c:pt>
                <c:pt idx="6">
                  <c:v>988323.71823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'2002_2025_AYLIK_IHR'!$A$43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'2002_2025_AYLIK_IHR'!$C$43:$N$43</c:f>
              <c:numCache>
                <c:formatCode>#,##0</c:formatCode>
                <c:ptCount val="12"/>
                <c:pt idx="0">
                  <c:v>823130.64222000004</c:v>
                </c:pt>
                <c:pt idx="1">
                  <c:v>910253.27472999995</c:v>
                </c:pt>
                <c:pt idx="2">
                  <c:v>1026376.15772</c:v>
                </c:pt>
                <c:pt idx="3">
                  <c:v>844591.32082000002</c:v>
                </c:pt>
                <c:pt idx="4">
                  <c:v>1065056.0932499999</c:v>
                </c:pt>
                <c:pt idx="5">
                  <c:v>763686.31186000002</c:v>
                </c:pt>
                <c:pt idx="6">
                  <c:v>945829.18521000003</c:v>
                </c:pt>
                <c:pt idx="7">
                  <c:v>974885.41562999994</c:v>
                </c:pt>
                <c:pt idx="8">
                  <c:v>925527.05882999999</c:v>
                </c:pt>
                <c:pt idx="9">
                  <c:v>994974.15032999997</c:v>
                </c:pt>
                <c:pt idx="10">
                  <c:v>944165.74436999997</c:v>
                </c:pt>
                <c:pt idx="11">
                  <c:v>963812.76512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'2002_2025_AYLIK_IHR'!$C$36:$N$36</c:f>
              <c:numCache>
                <c:formatCode>#,##0</c:formatCode>
                <c:ptCount val="12"/>
                <c:pt idx="0">
                  <c:v>2996609.9279900002</c:v>
                </c:pt>
                <c:pt idx="1">
                  <c:v>2976812.7282799999</c:v>
                </c:pt>
                <c:pt idx="2">
                  <c:v>3514539.4872300001</c:v>
                </c:pt>
                <c:pt idx="3">
                  <c:v>3143613.9139700001</c:v>
                </c:pt>
                <c:pt idx="4">
                  <c:v>3945093.40344</c:v>
                </c:pt>
                <c:pt idx="5">
                  <c:v>3407673.3901900002</c:v>
                </c:pt>
                <c:pt idx="6">
                  <c:v>3837870.3466599998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'2002_2025_AYLIK_IHR'!$A$37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'2002_2025_AYLIK_IHR'!$C$37:$N$37</c:f>
              <c:numCache>
                <c:formatCode>#,##0</c:formatCode>
                <c:ptCount val="12"/>
                <c:pt idx="0">
                  <c:v>2776678.2288700002</c:v>
                </c:pt>
                <c:pt idx="1">
                  <c:v>3127369.5536699998</c:v>
                </c:pt>
                <c:pt idx="2">
                  <c:v>3221020.5920699998</c:v>
                </c:pt>
                <c:pt idx="3">
                  <c:v>2739689.4615000002</c:v>
                </c:pt>
                <c:pt idx="4">
                  <c:v>3211067.0967899999</c:v>
                </c:pt>
                <c:pt idx="5">
                  <c:v>2613745.7413300001</c:v>
                </c:pt>
                <c:pt idx="6">
                  <c:v>3119674.23208</c:v>
                </c:pt>
                <c:pt idx="7">
                  <c:v>2697131.48918</c:v>
                </c:pt>
                <c:pt idx="8">
                  <c:v>3399951.85109</c:v>
                </c:pt>
                <c:pt idx="9">
                  <c:v>3570370.03388</c:v>
                </c:pt>
                <c:pt idx="10">
                  <c:v>3237181.6340600001</c:v>
                </c:pt>
                <c:pt idx="11">
                  <c:v>3483723.1049899999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'2002_2025_AYLIK_IHR'!$C$40:$N$40</c:f>
              <c:numCache>
                <c:formatCode>#,##0</c:formatCode>
                <c:ptCount val="12"/>
                <c:pt idx="0">
                  <c:v>1223847.5885399999</c:v>
                </c:pt>
                <c:pt idx="1">
                  <c:v>1293154.21728</c:v>
                </c:pt>
                <c:pt idx="2">
                  <c:v>1477765.59467</c:v>
                </c:pt>
                <c:pt idx="3">
                  <c:v>1379513.0529199999</c:v>
                </c:pt>
                <c:pt idx="4">
                  <c:v>1673672.7888799999</c:v>
                </c:pt>
                <c:pt idx="5">
                  <c:v>1275347.56231</c:v>
                </c:pt>
                <c:pt idx="6">
                  <c:v>1567616.7195600001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'2002_2025_AYLIK_IHR'!$A$41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'2002_2025_AYLIK_IHR'!$C$41:$N$41</c:f>
              <c:numCache>
                <c:formatCode>#,##0</c:formatCode>
                <c:ptCount val="12"/>
                <c:pt idx="0">
                  <c:v>1207598.6345800001</c:v>
                </c:pt>
                <c:pt idx="1">
                  <c:v>1286242.07118</c:v>
                </c:pt>
                <c:pt idx="2">
                  <c:v>1459950.9856400001</c:v>
                </c:pt>
                <c:pt idx="3">
                  <c:v>1195150.9004200001</c:v>
                </c:pt>
                <c:pt idx="4">
                  <c:v>1494941.3104999999</c:v>
                </c:pt>
                <c:pt idx="5">
                  <c:v>1188416.8364899999</c:v>
                </c:pt>
                <c:pt idx="6">
                  <c:v>1407446.60393</c:v>
                </c:pt>
                <c:pt idx="7">
                  <c:v>1476118.95367</c:v>
                </c:pt>
                <c:pt idx="8">
                  <c:v>1477223.40487</c:v>
                </c:pt>
                <c:pt idx="9">
                  <c:v>1549894.8411000001</c:v>
                </c:pt>
                <c:pt idx="10">
                  <c:v>1447985.4338199999</c:v>
                </c:pt>
                <c:pt idx="11">
                  <c:v>1476942.5273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'2002_2025_AYLIK_IHR'!$C$34:$N$34</c:f>
              <c:numCache>
                <c:formatCode>#,##0</c:formatCode>
                <c:ptCount val="12"/>
                <c:pt idx="0">
                  <c:v>1409496.98554</c:v>
                </c:pt>
                <c:pt idx="1">
                  <c:v>1355303.1942799999</c:v>
                </c:pt>
                <c:pt idx="2">
                  <c:v>1414489.3534200001</c:v>
                </c:pt>
                <c:pt idx="3">
                  <c:v>1226359.8325499999</c:v>
                </c:pt>
                <c:pt idx="4">
                  <c:v>1516139.81727</c:v>
                </c:pt>
                <c:pt idx="5">
                  <c:v>1198388.83177</c:v>
                </c:pt>
                <c:pt idx="6">
                  <c:v>1584767.8550199999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'2002_2025_AYLIK_IHR'!$A$35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'2002_2025_AYLIK_IHR'!$C$35:$N$35</c:f>
              <c:numCache>
                <c:formatCode>#,##0</c:formatCode>
                <c:ptCount val="12"/>
                <c:pt idx="0">
                  <c:v>1418065.32274</c:v>
                </c:pt>
                <c:pt idx="1">
                  <c:v>1498001.51193</c:v>
                </c:pt>
                <c:pt idx="2">
                  <c:v>1611756.4151399999</c:v>
                </c:pt>
                <c:pt idx="3">
                  <c:v>1225747.8668899999</c:v>
                </c:pt>
                <c:pt idx="4">
                  <c:v>1640632.5457299999</c:v>
                </c:pt>
                <c:pt idx="5">
                  <c:v>1294195.6225999999</c:v>
                </c:pt>
                <c:pt idx="6">
                  <c:v>1657565.24235</c:v>
                </c:pt>
                <c:pt idx="7">
                  <c:v>1667749.46985</c:v>
                </c:pt>
                <c:pt idx="8">
                  <c:v>1580748.44468</c:v>
                </c:pt>
                <c:pt idx="9">
                  <c:v>1571875.17502</c:v>
                </c:pt>
                <c:pt idx="10">
                  <c:v>1485330.8787400001</c:v>
                </c:pt>
                <c:pt idx="11">
                  <c:v>1260097.77944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'2002_2025_AYLIK_IHR'!$C$44:$N$44</c:f>
              <c:numCache>
                <c:formatCode>#,##0</c:formatCode>
                <c:ptCount val="12"/>
                <c:pt idx="0">
                  <c:v>1010269.87797</c:v>
                </c:pt>
                <c:pt idx="1">
                  <c:v>1020236.55007</c:v>
                </c:pt>
                <c:pt idx="2">
                  <c:v>1134665.8904599999</c:v>
                </c:pt>
                <c:pt idx="3">
                  <c:v>1080277.87806</c:v>
                </c:pt>
                <c:pt idx="4">
                  <c:v>1234945.6140600001</c:v>
                </c:pt>
                <c:pt idx="5">
                  <c:v>968360.36844999995</c:v>
                </c:pt>
                <c:pt idx="6">
                  <c:v>1189388.9166900001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'2002_2025_AYLIK_IHR'!$A$45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'2002_2025_AYLIK_IHR'!$C$45:$N$45</c:f>
              <c:numCache>
                <c:formatCode>#,##0</c:formatCode>
                <c:ptCount val="12"/>
                <c:pt idx="0">
                  <c:v>938381.50089000002</c:v>
                </c:pt>
                <c:pt idx="1">
                  <c:v>982557.92680999998</c:v>
                </c:pt>
                <c:pt idx="2">
                  <c:v>1078731.83228</c:v>
                </c:pt>
                <c:pt idx="3">
                  <c:v>916509.59340999997</c:v>
                </c:pt>
                <c:pt idx="4">
                  <c:v>1205382.50761</c:v>
                </c:pt>
                <c:pt idx="5">
                  <c:v>935318.57178999996</c:v>
                </c:pt>
                <c:pt idx="6">
                  <c:v>1101771.83323</c:v>
                </c:pt>
                <c:pt idx="7">
                  <c:v>1077843.8654</c:v>
                </c:pt>
                <c:pt idx="8">
                  <c:v>1042526.31495</c:v>
                </c:pt>
                <c:pt idx="9">
                  <c:v>1118230.21793</c:v>
                </c:pt>
                <c:pt idx="10">
                  <c:v>1058712.7478199999</c:v>
                </c:pt>
                <c:pt idx="11">
                  <c:v>972145.35231999995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'2002_2025_AYLIK_IHR'!$C$48:$N$48</c:f>
              <c:numCache>
                <c:formatCode>#,##0</c:formatCode>
                <c:ptCount val="12"/>
                <c:pt idx="0">
                  <c:v>317207.96854999999</c:v>
                </c:pt>
                <c:pt idx="1">
                  <c:v>320325.62663000001</c:v>
                </c:pt>
                <c:pt idx="2">
                  <c:v>375154.34970000002</c:v>
                </c:pt>
                <c:pt idx="3">
                  <c:v>387229.87857</c:v>
                </c:pt>
                <c:pt idx="4">
                  <c:v>413808.98363999999</c:v>
                </c:pt>
                <c:pt idx="5">
                  <c:v>365594.55388000002</c:v>
                </c:pt>
                <c:pt idx="6">
                  <c:v>429890.88711000001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'2002_2025_AYLIK_IHR'!$A$49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'2002_2025_AYLIK_IHR'!$C$49:$N$49</c:f>
              <c:numCache>
                <c:formatCode>#,##0</c:formatCode>
                <c:ptCount val="12"/>
                <c:pt idx="0">
                  <c:v>322327.83571999997</c:v>
                </c:pt>
                <c:pt idx="1">
                  <c:v>348209.80783000001</c:v>
                </c:pt>
                <c:pt idx="2">
                  <c:v>385061.33549000003</c:v>
                </c:pt>
                <c:pt idx="3">
                  <c:v>334330.47073</c:v>
                </c:pt>
                <c:pt idx="4">
                  <c:v>419447.12485000002</c:v>
                </c:pt>
                <c:pt idx="5">
                  <c:v>332515.08912000002</c:v>
                </c:pt>
                <c:pt idx="6">
                  <c:v>381421.19212000002</c:v>
                </c:pt>
                <c:pt idx="7">
                  <c:v>362541.25273000001</c:v>
                </c:pt>
                <c:pt idx="8">
                  <c:v>375761.42826000002</c:v>
                </c:pt>
                <c:pt idx="9">
                  <c:v>364343.08331000002</c:v>
                </c:pt>
                <c:pt idx="10">
                  <c:v>345266.36317999999</c:v>
                </c:pt>
                <c:pt idx="11">
                  <c:v>339603.68484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'2002_2025_AYLIK_IHR'!$C$50:$N$50</c:f>
              <c:numCache>
                <c:formatCode>#,##0</c:formatCode>
                <c:ptCount val="12"/>
                <c:pt idx="0">
                  <c:v>1163500.83919</c:v>
                </c:pt>
                <c:pt idx="1">
                  <c:v>878031.82617000001</c:v>
                </c:pt>
                <c:pt idx="2">
                  <c:v>566799.01580000005</c:v>
                </c:pt>
                <c:pt idx="3">
                  <c:v>503273.51063999999</c:v>
                </c:pt>
                <c:pt idx="4">
                  <c:v>838745.49598999997</c:v>
                </c:pt>
                <c:pt idx="5">
                  <c:v>381009.43458</c:v>
                </c:pt>
                <c:pt idx="6">
                  <c:v>739671.43470999994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'2002_2025_AYLIK_IHR'!$A$51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'2002_2025_AYLIK_IHR'!$C$51:$N$51</c:f>
              <c:numCache>
                <c:formatCode>#,##0</c:formatCode>
                <c:ptCount val="12"/>
                <c:pt idx="0">
                  <c:v>467741.89817</c:v>
                </c:pt>
                <c:pt idx="1">
                  <c:v>481096.82188</c:v>
                </c:pt>
                <c:pt idx="2">
                  <c:v>544457.50179000001</c:v>
                </c:pt>
                <c:pt idx="3">
                  <c:v>341928.67125999997</c:v>
                </c:pt>
                <c:pt idx="4">
                  <c:v>581596.20261000004</c:v>
                </c:pt>
                <c:pt idx="5">
                  <c:v>402423.97295000002</c:v>
                </c:pt>
                <c:pt idx="6">
                  <c:v>953690.73649000004</c:v>
                </c:pt>
                <c:pt idx="7">
                  <c:v>962218.46984999999</c:v>
                </c:pt>
                <c:pt idx="8">
                  <c:v>669029.85039000004</c:v>
                </c:pt>
                <c:pt idx="9">
                  <c:v>754837.92010999995</c:v>
                </c:pt>
                <c:pt idx="10">
                  <c:v>684358.59065999999</c:v>
                </c:pt>
                <c:pt idx="11">
                  <c:v>631474.98289999994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'2002_2025_AYLIK_IHR'!$C$46:$N$46</c:f>
              <c:numCache>
                <c:formatCode>#,##0</c:formatCode>
                <c:ptCount val="12"/>
                <c:pt idx="0">
                  <c:v>1245943.1946099999</c:v>
                </c:pt>
                <c:pt idx="1">
                  <c:v>1232335.5038099999</c:v>
                </c:pt>
                <c:pt idx="2">
                  <c:v>1539597.6026399999</c:v>
                </c:pt>
                <c:pt idx="3">
                  <c:v>1299540.93444</c:v>
                </c:pt>
                <c:pt idx="4">
                  <c:v>1496963.7512099999</c:v>
                </c:pt>
                <c:pt idx="5">
                  <c:v>1430479.29627</c:v>
                </c:pt>
                <c:pt idx="6">
                  <c:v>1370482.84366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'2002_2025_AYLIK_IHR'!$A$47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'2002_2025_AYLIK_IHR'!$C$47:$N$47</c:f>
              <c:numCache>
                <c:formatCode>#,##0</c:formatCode>
                <c:ptCount val="12"/>
                <c:pt idx="0">
                  <c:v>1113595.23884</c:v>
                </c:pt>
                <c:pt idx="1">
                  <c:v>1375360.5803400001</c:v>
                </c:pt>
                <c:pt idx="2">
                  <c:v>1467693.5105699999</c:v>
                </c:pt>
                <c:pt idx="3">
                  <c:v>1192096.1973600001</c:v>
                </c:pt>
                <c:pt idx="4">
                  <c:v>1452071.49911</c:v>
                </c:pt>
                <c:pt idx="5">
                  <c:v>1312279.8940999999</c:v>
                </c:pt>
                <c:pt idx="6">
                  <c:v>1415847.8846100001</c:v>
                </c:pt>
                <c:pt idx="7">
                  <c:v>1404791.62567</c:v>
                </c:pt>
                <c:pt idx="8">
                  <c:v>1466592.42056</c:v>
                </c:pt>
                <c:pt idx="9">
                  <c:v>1253400.8991799999</c:v>
                </c:pt>
                <c:pt idx="10">
                  <c:v>1246125.7803799999</c:v>
                </c:pt>
                <c:pt idx="11">
                  <c:v>1433590.9294700001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'2002_2025_AYLIK_IHR'!$C$58:$N$58</c:f>
              <c:numCache>
                <c:formatCode>#,##0</c:formatCode>
                <c:ptCount val="12"/>
                <c:pt idx="0">
                  <c:v>456797.23924999998</c:v>
                </c:pt>
                <c:pt idx="1">
                  <c:v>417966.86514000001</c:v>
                </c:pt>
                <c:pt idx="2">
                  <c:v>492847.45789000002</c:v>
                </c:pt>
                <c:pt idx="3">
                  <c:v>474551.65010000003</c:v>
                </c:pt>
                <c:pt idx="4">
                  <c:v>531815.22548999998</c:v>
                </c:pt>
                <c:pt idx="5">
                  <c:v>491088.55936000001</c:v>
                </c:pt>
                <c:pt idx="6">
                  <c:v>572028.87991000002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'2002_2025_AYLIK_IHR'!$A$59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'2002_2025_AYLIK_IHR'!$C$59:$N$59</c:f>
              <c:numCache>
                <c:formatCode>#,##0</c:formatCode>
                <c:ptCount val="12"/>
                <c:pt idx="0">
                  <c:v>445585.55433999997</c:v>
                </c:pt>
                <c:pt idx="1">
                  <c:v>451862.79801999999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432180.37313000002</c:v>
                </c:pt>
                <c:pt idx="6">
                  <c:v>569360.75133999996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485379.73264</c:v>
                </c:pt>
                <c:pt idx="11">
                  <c:v>534488.89229999995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'2002_2025_AYLIK_IHR'!$C$82:$N$82</c:f>
              <c:numCache>
                <c:formatCode>#,##0</c:formatCode>
                <c:ptCount val="12"/>
                <c:pt idx="0">
                  <c:v>20000680.620000001</c:v>
                </c:pt>
                <c:pt idx="1">
                  <c:v>21091628.920000002</c:v>
                </c:pt>
                <c:pt idx="2">
                  <c:v>22648721.350000001</c:v>
                </c:pt>
                <c:pt idx="3">
                  <c:v>19292590.219999999</c:v>
                </c:pt>
                <c:pt idx="4">
                  <c:v>24180073.629999999</c:v>
                </c:pt>
                <c:pt idx="5">
                  <c:v>19015328.5</c:v>
                </c:pt>
                <c:pt idx="6">
                  <c:v>22475538.739999998</c:v>
                </c:pt>
                <c:pt idx="7">
                  <c:v>22002128.899999999</c:v>
                </c:pt>
                <c:pt idx="8">
                  <c:v>21956513.239999998</c:v>
                </c:pt>
                <c:pt idx="9">
                  <c:v>23473871.59</c:v>
                </c:pt>
                <c:pt idx="10">
                  <c:v>22237044.640000001</c:v>
                </c:pt>
                <c:pt idx="11">
                  <c:v>23408260.879999999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'2002_2025_AYLIK_IHR'!$C$83:$N$83</c:f>
              <c:numCache>
                <c:formatCode>#,##0</c:formatCode>
                <c:ptCount val="12"/>
                <c:pt idx="0">
                  <c:v>21157343.600000001</c:v>
                </c:pt>
                <c:pt idx="1">
                  <c:v>20735704.34</c:v>
                </c:pt>
                <c:pt idx="2">
                  <c:v>23408382.690000001</c:v>
                </c:pt>
                <c:pt idx="3">
                  <c:v>20785329.629999999</c:v>
                </c:pt>
                <c:pt idx="4">
                  <c:v>24816795.960000001</c:v>
                </c:pt>
                <c:pt idx="5">
                  <c:v>20515388.300000001</c:v>
                </c:pt>
                <c:pt idx="6">
                  <c:v>24951876.539000001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'2002_2025_AYLIK_IHR'!$C$38:$N$38</c:f>
              <c:numCache>
                <c:formatCode>#,##0</c:formatCode>
                <c:ptCount val="12"/>
                <c:pt idx="0">
                  <c:v>82415.475059999997</c:v>
                </c:pt>
                <c:pt idx="1">
                  <c:v>158784.48155999999</c:v>
                </c:pt>
                <c:pt idx="2">
                  <c:v>86356.291979999995</c:v>
                </c:pt>
                <c:pt idx="3">
                  <c:v>129783.30017</c:v>
                </c:pt>
                <c:pt idx="4">
                  <c:v>367051.56397000002</c:v>
                </c:pt>
                <c:pt idx="5">
                  <c:v>84067.867240000007</c:v>
                </c:pt>
                <c:pt idx="6">
                  <c:v>273653.41882999998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'2002_2025_AYLIK_IHR'!$A$39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'2002_2025_AYLIK_IHR'!$C$39:$N$39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141237.81938999999</c:v>
                </c:pt>
                <c:pt idx="2">
                  <c:v>142964.37304999999</c:v>
                </c:pt>
                <c:pt idx="3">
                  <c:v>80867.331659999996</c:v>
                </c:pt>
                <c:pt idx="4">
                  <c:v>168148.12448999999</c:v>
                </c:pt>
                <c:pt idx="5">
                  <c:v>220068.33278999999</c:v>
                </c:pt>
                <c:pt idx="6">
                  <c:v>118286.72552000001</c:v>
                </c:pt>
                <c:pt idx="7">
                  <c:v>91670.812439999994</c:v>
                </c:pt>
                <c:pt idx="8">
                  <c:v>234435.90804000001</c:v>
                </c:pt>
                <c:pt idx="9">
                  <c:v>172867.80115000001</c:v>
                </c:pt>
                <c:pt idx="10">
                  <c:v>152747.57754</c:v>
                </c:pt>
                <c:pt idx="11">
                  <c:v>221165.67335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'2002_2025_AYLIK_IHR'!$C$52:$N$52</c:f>
              <c:numCache>
                <c:formatCode>#,##0</c:formatCode>
                <c:ptCount val="12"/>
                <c:pt idx="0">
                  <c:v>385110.74924999999</c:v>
                </c:pt>
                <c:pt idx="1">
                  <c:v>435240.33497999999</c:v>
                </c:pt>
                <c:pt idx="2">
                  <c:v>883990.46005999995</c:v>
                </c:pt>
                <c:pt idx="3">
                  <c:v>538272.81357999996</c:v>
                </c:pt>
                <c:pt idx="4">
                  <c:v>741066.14824000001</c:v>
                </c:pt>
                <c:pt idx="5">
                  <c:v>622721.0172</c:v>
                </c:pt>
                <c:pt idx="6">
                  <c:v>984605.87147000001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'2002_2025_AYLIK_IHR'!$A$53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'2002_2025_AYLIK_IHR'!$C$53:$N$53</c:f>
              <c:numCache>
                <c:formatCode>#,##0</c:formatCode>
                <c:ptCount val="12"/>
                <c:pt idx="0">
                  <c:v>329894.10360999999</c:v>
                </c:pt>
                <c:pt idx="1">
                  <c:v>299868.98099000001</c:v>
                </c:pt>
                <c:pt idx="2">
                  <c:v>358167.08747999999</c:v>
                </c:pt>
                <c:pt idx="3">
                  <c:v>349697.69761999999</c:v>
                </c:pt>
                <c:pt idx="4">
                  <c:v>980414.38081999996</c:v>
                </c:pt>
                <c:pt idx="5">
                  <c:v>564215.96891000005</c:v>
                </c:pt>
                <c:pt idx="6">
                  <c:v>431114.92654999997</c:v>
                </c:pt>
                <c:pt idx="7">
                  <c:v>422556.94748999999</c:v>
                </c:pt>
                <c:pt idx="8">
                  <c:v>566546.13355000003</c:v>
                </c:pt>
                <c:pt idx="9">
                  <c:v>820107.25635000004</c:v>
                </c:pt>
                <c:pt idx="10">
                  <c:v>613686.10137000005</c:v>
                </c:pt>
                <c:pt idx="11">
                  <c:v>997520.48196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'2002_2025_AYLIK_IHR'!$C$54:$N$54</c:f>
              <c:numCache>
                <c:formatCode>#,##0</c:formatCode>
                <c:ptCount val="12"/>
                <c:pt idx="0">
                  <c:v>588988.27862</c:v>
                </c:pt>
                <c:pt idx="1">
                  <c:v>590725.15362</c:v>
                </c:pt>
                <c:pt idx="2">
                  <c:v>637628.24907000002</c:v>
                </c:pt>
                <c:pt idx="3">
                  <c:v>609762.07623999997</c:v>
                </c:pt>
                <c:pt idx="4">
                  <c:v>657688.82348999998</c:v>
                </c:pt>
                <c:pt idx="5">
                  <c:v>532285.67021999997</c:v>
                </c:pt>
                <c:pt idx="6">
                  <c:v>657752.55394999997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'2002_2025_AYLIK_IHR'!$A$55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'2002_2025_AYLIK_IHR'!$C$55:$N$55</c:f>
              <c:numCache>
                <c:formatCode>#,##0</c:formatCode>
                <c:ptCount val="12"/>
                <c:pt idx="0">
                  <c:v>551103.08973999997</c:v>
                </c:pt>
                <c:pt idx="1">
                  <c:v>600074.32920000004</c:v>
                </c:pt>
                <c:pt idx="2">
                  <c:v>639302.63208000001</c:v>
                </c:pt>
                <c:pt idx="3">
                  <c:v>511733.86372000002</c:v>
                </c:pt>
                <c:pt idx="4">
                  <c:v>653255.06732000003</c:v>
                </c:pt>
                <c:pt idx="5">
                  <c:v>479197.38069000002</c:v>
                </c:pt>
                <c:pt idx="6">
                  <c:v>622230.11129000003</c:v>
                </c:pt>
                <c:pt idx="7">
                  <c:v>606134.84909000003</c:v>
                </c:pt>
                <c:pt idx="8">
                  <c:v>615340.31402000005</c:v>
                </c:pt>
                <c:pt idx="9">
                  <c:v>628419.65578000003</c:v>
                </c:pt>
                <c:pt idx="10">
                  <c:v>624432.90593000001</c:v>
                </c:pt>
                <c:pt idx="11">
                  <c:v>607048.75026999996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'2002_2025_AYLIK_IHR'!$C$3:$N$3</c:f>
              <c:numCache>
                <c:formatCode>#,##0</c:formatCode>
                <c:ptCount val="12"/>
                <c:pt idx="0">
                  <c:v>3093440.9504199997</c:v>
                </c:pt>
                <c:pt idx="1">
                  <c:v>3106566.5799399996</c:v>
                </c:pt>
                <c:pt idx="2">
                  <c:v>3068540.50844</c:v>
                </c:pt>
                <c:pt idx="3">
                  <c:v>2582481.1557800001</c:v>
                </c:pt>
                <c:pt idx="4">
                  <c:v>3145719.78278</c:v>
                </c:pt>
                <c:pt idx="5">
                  <c:v>2433762.2763</c:v>
                </c:pt>
                <c:pt idx="6">
                  <c:v>2844490.0652299998</c:v>
                </c:pt>
                <c:pt idx="7">
                  <c:v>2839055.1887699999</c:v>
                </c:pt>
                <c:pt idx="8">
                  <c:v>2959671.5768200001</c:v>
                </c:pt>
                <c:pt idx="9">
                  <c:v>3373634.1461500004</c:v>
                </c:pt>
                <c:pt idx="10">
                  <c:v>3324426.0475399992</c:v>
                </c:pt>
                <c:pt idx="11">
                  <c:v>3419019.9777699998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'2002_2025_AYLIK_IHR'!$A$2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'2002_2025_AYLIK_IHR'!$C$2:$N$2</c:f>
              <c:numCache>
                <c:formatCode>#,##0</c:formatCode>
                <c:ptCount val="12"/>
                <c:pt idx="0">
                  <c:v>3008209.6154100001</c:v>
                </c:pt>
                <c:pt idx="1">
                  <c:v>2953123.4067700002</c:v>
                </c:pt>
                <c:pt idx="2">
                  <c:v>3127303.7313199998</c:v>
                </c:pt>
                <c:pt idx="3">
                  <c:v>2772641.3026400004</c:v>
                </c:pt>
                <c:pt idx="4">
                  <c:v>3107223.9157999996</c:v>
                </c:pt>
                <c:pt idx="5">
                  <c:v>2553615.6133500002</c:v>
                </c:pt>
                <c:pt idx="6">
                  <c:v>2919114.0540800001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'2002_2025_AYLIK_IHR'!$A$68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'2002_2025_AYLIK_IHR'!$C$68:$N$68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'2002_2025_AYLIK_IHR'!$A$69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'2002_2025_AYLIK_IHR'!$A$70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'2002_2025_AYLIK_IHR'!$C$70:$N$70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'2002_2025_AYLIK_IHR'!$A$71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'2002_2025_AYLIK_IHR'!$C$71:$N$71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'2002_2025_AYLIK_IHR'!$A$72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'2002_2025_AYLIK_IHR'!$C$72:$N$72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'2002_2025_AYLIK_IHR'!$A$73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'2002_2025_AYLIK_IHR'!$C$73:$N$73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'2002_2025_AYLIK_IHR'!$A$74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'2002_2025_AYLIK_IHR'!$C$74:$N$74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'2002_2025_AYLIK_IHR'!$A$75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'2002_2025_AYLIK_IHR'!$C$75:$N$75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'2002_2025_AYLIK_IHR'!$A$76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'2002_2025_AYLIK_IHR'!$C$76:$N$76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'2002_2025_AYLIK_IHR'!$A$77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'2002_2025_AYLIK_IHR'!$C$77:$N$77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'2002_2025_AYLIK_IHR'!$A$79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'2002_2025_AYLIK_IHR'!$C$79:$N$79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'2002_2025_AYLIK_IHR'!$A$80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'2002_2025_AYLIK_IHR'!$C$80:$N$80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'2002_2025_AYLIK_IHR'!$A$81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'2002_2025_AYLIK_IHR'!$C$81:$N$81</c:f>
              <c:numCache>
                <c:formatCode>#,##0</c:formatCode>
                <c:ptCount val="12"/>
                <c:pt idx="0">
                  <c:v>19331708.510000002</c:v>
                </c:pt>
                <c:pt idx="1">
                  <c:v>18565677.539999999</c:v>
                </c:pt>
                <c:pt idx="2">
                  <c:v>23562969.530000001</c:v>
                </c:pt>
                <c:pt idx="3">
                  <c:v>19250045.120000001</c:v>
                </c:pt>
                <c:pt idx="4">
                  <c:v>21633011.899999999</c:v>
                </c:pt>
                <c:pt idx="5">
                  <c:v>20773219.280000001</c:v>
                </c:pt>
                <c:pt idx="6">
                  <c:v>19779817.07</c:v>
                </c:pt>
                <c:pt idx="7">
                  <c:v>21556272.84</c:v>
                </c:pt>
                <c:pt idx="8">
                  <c:v>22411385.84</c:v>
                </c:pt>
                <c:pt idx="9">
                  <c:v>22804540.82</c:v>
                </c:pt>
                <c:pt idx="10">
                  <c:v>23000729.800000001</c:v>
                </c:pt>
                <c:pt idx="11">
                  <c:v>22958050.77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'2002_2025_AYLIK_IHR'!$C$82:$N$82</c:f>
              <c:numCache>
                <c:formatCode>#,##0</c:formatCode>
                <c:ptCount val="12"/>
                <c:pt idx="0">
                  <c:v>20000680.620000001</c:v>
                </c:pt>
                <c:pt idx="1">
                  <c:v>21091628.920000002</c:v>
                </c:pt>
                <c:pt idx="2">
                  <c:v>22648721.350000001</c:v>
                </c:pt>
                <c:pt idx="3">
                  <c:v>19292590.219999999</c:v>
                </c:pt>
                <c:pt idx="4">
                  <c:v>24180073.629999999</c:v>
                </c:pt>
                <c:pt idx="5">
                  <c:v>19015328.5</c:v>
                </c:pt>
                <c:pt idx="6">
                  <c:v>22475538.739999998</c:v>
                </c:pt>
                <c:pt idx="7">
                  <c:v>22002128.899999999</c:v>
                </c:pt>
                <c:pt idx="8">
                  <c:v>21956513.239999998</c:v>
                </c:pt>
                <c:pt idx="9">
                  <c:v>23473871.59</c:v>
                </c:pt>
                <c:pt idx="10">
                  <c:v>22237044.640000001</c:v>
                </c:pt>
                <c:pt idx="11">
                  <c:v>23408260.879999999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ser>
          <c:idx val="15"/>
          <c:order val="15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'2002_2025_AYLIK_IHR'!$C$83:$N$83</c:f>
              <c:numCache>
                <c:formatCode>#,##0</c:formatCode>
                <c:ptCount val="12"/>
                <c:pt idx="0">
                  <c:v>21157343.600000001</c:v>
                </c:pt>
                <c:pt idx="1">
                  <c:v>20735704.34</c:v>
                </c:pt>
                <c:pt idx="2">
                  <c:v>23408382.690000001</c:v>
                </c:pt>
                <c:pt idx="3">
                  <c:v>20785329.629999999</c:v>
                </c:pt>
                <c:pt idx="4">
                  <c:v>24816795.960000001</c:v>
                </c:pt>
                <c:pt idx="5">
                  <c:v>20515388.300000001</c:v>
                </c:pt>
                <c:pt idx="6">
                  <c:v>24951876.539000001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77-4325-81E8-91D86E94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20487158731332"/>
          <c:y val="0.12982311034650079"/>
          <c:w val="9.0619591554171E-2"/>
          <c:h val="0.800148878449017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'2002_2025_AYLIK_IHR'!$A$60:$A$83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'2002_2025_AYLIK_IHR'!$A$60:$A$83</c:f>
              <c:numCache>
                <c:formatCode>General</c:formatCod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numCache>
            </c:numRef>
          </c:cat>
          <c:val>
            <c:numRef>
              <c:f>'2002_2025_AYLIK_IHR'!$O$60:$O$83</c:f>
              <c:numCache>
                <c:formatCode>#,##0</c:formatCode>
                <c:ptCount val="24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255627429.02000001</c:v>
                </c:pt>
                <c:pt idx="22">
                  <c:v>261782381.23000002</c:v>
                </c:pt>
                <c:pt idx="23">
                  <c:v>156370821.05899999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'2002_2025_AYLIK_IHR'!$C$4:$N$4</c:f>
              <c:numCache>
                <c:formatCode>#,##0</c:formatCode>
                <c:ptCount val="12"/>
                <c:pt idx="0">
                  <c:v>1025400.88826</c:v>
                </c:pt>
                <c:pt idx="1">
                  <c:v>1063636.75575</c:v>
                </c:pt>
                <c:pt idx="2">
                  <c:v>1114788.49333</c:v>
                </c:pt>
                <c:pt idx="3">
                  <c:v>957553.44686000003</c:v>
                </c:pt>
                <c:pt idx="4">
                  <c:v>1056454.2294399999</c:v>
                </c:pt>
                <c:pt idx="5">
                  <c:v>869355.20709000004</c:v>
                </c:pt>
                <c:pt idx="6">
                  <c:v>1030449.17719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'2002_2025_AYLIK_IHR'!$A$5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'2002_2025_AYLIK_IHR'!$C$5:$N$5</c:f>
              <c:numCache>
                <c:formatCode>#,##0</c:formatCode>
                <c:ptCount val="12"/>
                <c:pt idx="0">
                  <c:v>1010002.65347</c:v>
                </c:pt>
                <c:pt idx="1">
                  <c:v>1046831.47796</c:v>
                </c:pt>
                <c:pt idx="2">
                  <c:v>1037467.4981</c:v>
                </c:pt>
                <c:pt idx="3">
                  <c:v>864922.41662000003</c:v>
                </c:pt>
                <c:pt idx="4">
                  <c:v>1059528.9378800001</c:v>
                </c:pt>
                <c:pt idx="5">
                  <c:v>809147.4656</c:v>
                </c:pt>
                <c:pt idx="6">
                  <c:v>941717.77703</c:v>
                </c:pt>
                <c:pt idx="7">
                  <c:v>964862.98733000003</c:v>
                </c:pt>
                <c:pt idx="8">
                  <c:v>943319.16697999998</c:v>
                </c:pt>
                <c:pt idx="9">
                  <c:v>1034037.2363700001</c:v>
                </c:pt>
                <c:pt idx="10">
                  <c:v>1057368.6232100001</c:v>
                </c:pt>
                <c:pt idx="11">
                  <c:v>1125976.7998599999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'2002_2025_AYLIK_IHR'!$C$6:$N$6</c:f>
              <c:numCache>
                <c:formatCode>#,##0</c:formatCode>
                <c:ptCount val="12"/>
                <c:pt idx="0">
                  <c:v>352915.17387</c:v>
                </c:pt>
                <c:pt idx="1">
                  <c:v>319015.45435000001</c:v>
                </c:pt>
                <c:pt idx="2">
                  <c:v>298246.85463999998</c:v>
                </c:pt>
                <c:pt idx="3">
                  <c:v>235638.44531000001</c:v>
                </c:pt>
                <c:pt idx="4">
                  <c:v>282701.51890000002</c:v>
                </c:pt>
                <c:pt idx="5">
                  <c:v>202710.94682000001</c:v>
                </c:pt>
                <c:pt idx="6">
                  <c:v>121605.33012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'2002_2025_AYLIK_IHR'!$A$7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'2002_2025_AYLIK_IHR'!$C$7:$N$7</c:f>
              <c:numCache>
                <c:formatCode>#,##0</c:formatCode>
                <c:ptCount val="12"/>
                <c:pt idx="0">
                  <c:v>365786.03013999999</c:v>
                </c:pt>
                <c:pt idx="1">
                  <c:v>318973.59058000002</c:v>
                </c:pt>
                <c:pt idx="2">
                  <c:v>276697.47295999998</c:v>
                </c:pt>
                <c:pt idx="3">
                  <c:v>211802.92189</c:v>
                </c:pt>
                <c:pt idx="4">
                  <c:v>283633.45166999998</c:v>
                </c:pt>
                <c:pt idx="5">
                  <c:v>259744.38430000001</c:v>
                </c:pt>
                <c:pt idx="6">
                  <c:v>205536.84400000001</c:v>
                </c:pt>
                <c:pt idx="7">
                  <c:v>213027.75344999999</c:v>
                </c:pt>
                <c:pt idx="8">
                  <c:v>267545.08412000001</c:v>
                </c:pt>
                <c:pt idx="9">
                  <c:v>289011.94835000002</c:v>
                </c:pt>
                <c:pt idx="10">
                  <c:v>359839.37702999997</c:v>
                </c:pt>
                <c:pt idx="11">
                  <c:v>349163.93852999998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'2002_2025_AYLIK_IHR'!$C$8:$N$8</c:f>
              <c:numCache>
                <c:formatCode>#,##0</c:formatCode>
                <c:ptCount val="12"/>
                <c:pt idx="0">
                  <c:v>210271.67202999999</c:v>
                </c:pt>
                <c:pt idx="1">
                  <c:v>198892.40426000001</c:v>
                </c:pt>
                <c:pt idx="2">
                  <c:v>224552.52518</c:v>
                </c:pt>
                <c:pt idx="3">
                  <c:v>197776.39632999999</c:v>
                </c:pt>
                <c:pt idx="4">
                  <c:v>220012.16982000001</c:v>
                </c:pt>
                <c:pt idx="5">
                  <c:v>186762.93299999999</c:v>
                </c:pt>
                <c:pt idx="6">
                  <c:v>229962.66560000001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'2002_2025_AYLIK_IHR'!$A$9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'2002_2025_AYLIK_IHR'!$C$9:$N$9</c:f>
              <c:numCache>
                <c:formatCode>#,##0</c:formatCode>
                <c:ptCount val="12"/>
                <c:pt idx="0">
                  <c:v>232060.59815000001</c:v>
                </c:pt>
                <c:pt idx="1">
                  <c:v>234169.64285</c:v>
                </c:pt>
                <c:pt idx="2">
                  <c:v>239526.91080000001</c:v>
                </c:pt>
                <c:pt idx="3">
                  <c:v>199481.55533</c:v>
                </c:pt>
                <c:pt idx="4">
                  <c:v>216838.20627</c:v>
                </c:pt>
                <c:pt idx="5">
                  <c:v>164240.44820000001</c:v>
                </c:pt>
                <c:pt idx="6">
                  <c:v>225352.26917000001</c:v>
                </c:pt>
                <c:pt idx="7">
                  <c:v>219206.78563</c:v>
                </c:pt>
                <c:pt idx="8">
                  <c:v>227039.65951</c:v>
                </c:pt>
                <c:pt idx="9">
                  <c:v>277355.40288000001</c:v>
                </c:pt>
                <c:pt idx="10">
                  <c:v>242507.56886999999</c:v>
                </c:pt>
                <c:pt idx="11">
                  <c:v>247437.49892000001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3452812</xdr:colOff>
      <xdr:row>3</xdr:row>
      <xdr:rowOff>119062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119062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518160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17</xdr:col>
      <xdr:colOff>257175</xdr:colOff>
      <xdr:row>66</xdr:row>
      <xdr:rowOff>123825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85" zoomScaleNormal="85" workbookViewId="0">
      <pane xSplit="1" ySplit="7" topLeftCell="B26" activePane="bottomRight" state="frozen"/>
      <selection activeCell="B16" sqref="B16"/>
      <selection pane="topRight" activeCell="B16" sqref="B16"/>
      <selection pane="bottomLeft" activeCell="B16" sqref="B16"/>
      <selection pane="bottomRight" activeCell="I47" sqref="I47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48" t="s">
        <v>123</v>
      </c>
      <c r="C1" s="148"/>
      <c r="D1" s="148"/>
      <c r="E1" s="148"/>
      <c r="F1" s="148"/>
      <c r="G1" s="148"/>
      <c r="H1" s="148"/>
      <c r="I1" s="148"/>
      <c r="J1" s="148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5" t="s">
        <v>124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17.399999999999999" x14ac:dyDescent="0.25">
      <c r="A6" s="3"/>
      <c r="B6" s="144" t="s">
        <v>125</v>
      </c>
      <c r="C6" s="144"/>
      <c r="D6" s="144"/>
      <c r="E6" s="144"/>
      <c r="F6" s="144" t="s">
        <v>126</v>
      </c>
      <c r="G6" s="144"/>
      <c r="H6" s="144"/>
      <c r="I6" s="144"/>
      <c r="J6" s="144" t="s">
        <v>103</v>
      </c>
      <c r="K6" s="144"/>
      <c r="L6" s="144"/>
      <c r="M6" s="144"/>
    </row>
    <row r="7" spans="1:13" ht="28.2" x14ac:dyDescent="0.3">
      <c r="A7" s="4" t="s">
        <v>1</v>
      </c>
      <c r="B7" s="5">
        <v>2024</v>
      </c>
      <c r="C7" s="6">
        <v>2025</v>
      </c>
      <c r="D7" s="7" t="s">
        <v>115</v>
      </c>
      <c r="E7" s="7" t="s">
        <v>116</v>
      </c>
      <c r="F7" s="5">
        <v>2024</v>
      </c>
      <c r="G7" s="6">
        <v>2025</v>
      </c>
      <c r="H7" s="7" t="s">
        <v>115</v>
      </c>
      <c r="I7" s="7" t="s">
        <v>116</v>
      </c>
      <c r="J7" s="5" t="s">
        <v>127</v>
      </c>
      <c r="K7" s="5" t="s">
        <v>128</v>
      </c>
      <c r="L7" s="7" t="s">
        <v>115</v>
      </c>
      <c r="M7" s="7" t="s">
        <v>116</v>
      </c>
    </row>
    <row r="8" spans="1:13" ht="16.8" x14ac:dyDescent="0.3">
      <c r="A8" s="84" t="s">
        <v>2</v>
      </c>
      <c r="B8" s="8">
        <f>B9+B18+B20</f>
        <v>2844490.0652299998</v>
      </c>
      <c r="C8" s="8">
        <f>C9+C18+C20</f>
        <v>2919114.0540800001</v>
      </c>
      <c r="D8" s="10">
        <f t="shared" ref="D8:D45" si="0">(C8-B8)/B8*100</f>
        <v>2.6234575315335604</v>
      </c>
      <c r="E8" s="10">
        <f t="shared" ref="E8:E45" si="1">C8/C$45*100</f>
        <v>11.698976024979121</v>
      </c>
      <c r="F8" s="8">
        <f>F9+F18+F20</f>
        <v>20275001.318890002</v>
      </c>
      <c r="G8" s="8">
        <f>G9+G18+G20</f>
        <v>20441231.639370002</v>
      </c>
      <c r="H8" s="10">
        <f t="shared" ref="H8:H45" si="2">(G8-F8)/F8*100</f>
        <v>0.81987822277044797</v>
      </c>
      <c r="I8" s="10">
        <f t="shared" ref="I8:I45" si="3">G8/G$45*100</f>
        <v>13.073159555213259</v>
      </c>
      <c r="J8" s="8">
        <f>J9+J18+J20</f>
        <v>35978741.864309996</v>
      </c>
      <c r="K8" s="8">
        <f>K9+K18+K20</f>
        <v>36357038.576419994</v>
      </c>
      <c r="L8" s="10">
        <f t="shared" ref="L8:L45" si="4">(K8-J8)/J8*100</f>
        <v>1.0514450825898909</v>
      </c>
      <c r="M8" s="10">
        <f t="shared" ref="M8:M45" si="5">K8/K$45*100</f>
        <v>13.493849850118306</v>
      </c>
    </row>
    <row r="9" spans="1:13" ht="15.6" x14ac:dyDescent="0.3">
      <c r="A9" s="9" t="s">
        <v>3</v>
      </c>
      <c r="B9" s="8">
        <f>B10+B11+B12+B13+B14+B15+B16+B17</f>
        <v>1851939.7414799999</v>
      </c>
      <c r="C9" s="8">
        <f>C10+C11+C12+C13+C14+C15+C16+C17</f>
        <v>1856548.3202800001</v>
      </c>
      <c r="D9" s="10">
        <f t="shared" si="0"/>
        <v>0.24885144461111081</v>
      </c>
      <c r="E9" s="10">
        <f t="shared" si="1"/>
        <v>7.4405158160277001</v>
      </c>
      <c r="F9" s="8">
        <f>F10+F11+F12+F13+F14+F15+F16+F17</f>
        <v>13643264.882370001</v>
      </c>
      <c r="G9" s="8">
        <f>G10+G11+G12+G13+G14+G15+G16+G17</f>
        <v>13759424.136880001</v>
      </c>
      <c r="H9" s="10">
        <f t="shared" si="2"/>
        <v>0.85140364503296284</v>
      </c>
      <c r="I9" s="10">
        <f t="shared" si="3"/>
        <v>8.7998194190430219</v>
      </c>
      <c r="J9" s="8">
        <f>J10+J11+J12+J13+J14+J15+J16+J17</f>
        <v>24460775.685790002</v>
      </c>
      <c r="K9" s="8">
        <f>K10+K11+K12+K13+K14+K15+K16+K17</f>
        <v>24552395.527389996</v>
      </c>
      <c r="L9" s="10">
        <f t="shared" si="4"/>
        <v>0.37455820198383211</v>
      </c>
      <c r="M9" s="10">
        <f t="shared" si="5"/>
        <v>9.1125776927879798</v>
      </c>
    </row>
    <row r="10" spans="1:13" ht="13.8" x14ac:dyDescent="0.25">
      <c r="A10" s="11" t="s">
        <v>129</v>
      </c>
      <c r="B10" s="12">
        <v>941717.77703</v>
      </c>
      <c r="C10" s="12">
        <v>1030449.17719</v>
      </c>
      <c r="D10" s="13">
        <f t="shared" si="0"/>
        <v>9.4222921478494364</v>
      </c>
      <c r="E10" s="13">
        <f t="shared" si="1"/>
        <v>4.1297462159986198</v>
      </c>
      <c r="F10" s="12">
        <v>6769618.2266600002</v>
      </c>
      <c r="G10" s="12">
        <v>7117638.1979200002</v>
      </c>
      <c r="H10" s="13">
        <f t="shared" si="2"/>
        <v>5.1409098653367691</v>
      </c>
      <c r="I10" s="13">
        <f t="shared" si="3"/>
        <v>4.5520750148182625</v>
      </c>
      <c r="J10" s="12">
        <v>12509287.93328</v>
      </c>
      <c r="K10" s="12">
        <v>12243203.011670001</v>
      </c>
      <c r="L10" s="13">
        <f t="shared" si="4"/>
        <v>-2.1270988646931781</v>
      </c>
      <c r="M10" s="13">
        <f t="shared" si="5"/>
        <v>4.5440429031846339</v>
      </c>
    </row>
    <row r="11" spans="1:13" ht="13.8" x14ac:dyDescent="0.25">
      <c r="A11" s="11" t="s">
        <v>130</v>
      </c>
      <c r="B11" s="12">
        <v>205536.84400000001</v>
      </c>
      <c r="C11" s="12">
        <v>121605.33012</v>
      </c>
      <c r="D11" s="13">
        <f t="shared" si="0"/>
        <v>-40.835264493990195</v>
      </c>
      <c r="E11" s="13">
        <f t="shared" si="1"/>
        <v>0.48735945743371173</v>
      </c>
      <c r="F11" s="12">
        <v>1922174.69554</v>
      </c>
      <c r="G11" s="12">
        <v>1812833.72401</v>
      </c>
      <c r="H11" s="13">
        <f t="shared" si="2"/>
        <v>-5.6883992794048632</v>
      </c>
      <c r="I11" s="13">
        <f t="shared" si="3"/>
        <v>1.1593951352426719</v>
      </c>
      <c r="J11" s="12">
        <v>3517588.9558600001</v>
      </c>
      <c r="K11" s="12">
        <v>3291421.8254900002</v>
      </c>
      <c r="L11" s="13">
        <f t="shared" si="4"/>
        <v>-6.4296065631325394</v>
      </c>
      <c r="M11" s="13">
        <f t="shared" si="5"/>
        <v>1.2216053244603322</v>
      </c>
    </row>
    <row r="12" spans="1:13" ht="13.8" x14ac:dyDescent="0.25">
      <c r="A12" s="11" t="s">
        <v>131</v>
      </c>
      <c r="B12" s="12">
        <v>225352.26917000001</v>
      </c>
      <c r="C12" s="12">
        <v>229962.66560000001</v>
      </c>
      <c r="D12" s="13">
        <f t="shared" si="0"/>
        <v>2.0458619950802568</v>
      </c>
      <c r="E12" s="13">
        <f t="shared" si="1"/>
        <v>0.92162473327633831</v>
      </c>
      <c r="F12" s="12">
        <v>1511669.6307699999</v>
      </c>
      <c r="G12" s="12">
        <v>1468230.7662200001</v>
      </c>
      <c r="H12" s="13">
        <f t="shared" si="2"/>
        <v>-2.8735686466012647</v>
      </c>
      <c r="I12" s="13">
        <f t="shared" si="3"/>
        <v>0.93900482169080557</v>
      </c>
      <c r="J12" s="12">
        <v>2656331.9257999999</v>
      </c>
      <c r="K12" s="12">
        <v>2681777.6820299998</v>
      </c>
      <c r="L12" s="13">
        <f t="shared" si="4"/>
        <v>0.9579283365476442</v>
      </c>
      <c r="M12" s="13">
        <f t="shared" si="5"/>
        <v>0.99533699084559613</v>
      </c>
    </row>
    <row r="13" spans="1:13" ht="13.8" x14ac:dyDescent="0.25">
      <c r="A13" s="11" t="s">
        <v>132</v>
      </c>
      <c r="B13" s="12">
        <v>103541.50005</v>
      </c>
      <c r="C13" s="12">
        <v>136819.08361</v>
      </c>
      <c r="D13" s="13">
        <f t="shared" si="0"/>
        <v>32.139367832154555</v>
      </c>
      <c r="E13" s="13">
        <f t="shared" si="1"/>
        <v>0.54833183947568265</v>
      </c>
      <c r="F13" s="12">
        <v>929559.70545000001</v>
      </c>
      <c r="G13" s="12">
        <v>987923.64116</v>
      </c>
      <c r="H13" s="13">
        <f t="shared" si="2"/>
        <v>6.2786645513798378</v>
      </c>
      <c r="I13" s="13">
        <f t="shared" si="3"/>
        <v>0.63182510805156056</v>
      </c>
      <c r="J13" s="12">
        <v>1713034.16301</v>
      </c>
      <c r="K13" s="12">
        <v>1907735.73297</v>
      </c>
      <c r="L13" s="13">
        <f t="shared" si="4"/>
        <v>11.365889493872482</v>
      </c>
      <c r="M13" s="13">
        <f t="shared" si="5"/>
        <v>0.70805270567604639</v>
      </c>
    </row>
    <row r="14" spans="1:13" ht="13.8" x14ac:dyDescent="0.25">
      <c r="A14" s="11" t="s">
        <v>133</v>
      </c>
      <c r="B14" s="12">
        <v>214541.37030000001</v>
      </c>
      <c r="C14" s="12">
        <v>166365.34843000001</v>
      </c>
      <c r="D14" s="13">
        <f t="shared" si="0"/>
        <v>-22.455352924535692</v>
      </c>
      <c r="E14" s="13">
        <f t="shared" si="1"/>
        <v>0.66674483648542238</v>
      </c>
      <c r="F14" s="12">
        <v>1380562.2017300001</v>
      </c>
      <c r="G14" s="12">
        <v>1348390.0730000001</v>
      </c>
      <c r="H14" s="13">
        <f t="shared" si="2"/>
        <v>-2.3303643030125474</v>
      </c>
      <c r="I14" s="13">
        <f t="shared" si="3"/>
        <v>0.86236088304207192</v>
      </c>
      <c r="J14" s="12">
        <v>2277975.3628600002</v>
      </c>
      <c r="K14" s="12">
        <v>2601187.7275999999</v>
      </c>
      <c r="L14" s="13">
        <f t="shared" si="4"/>
        <v>14.188580351203017</v>
      </c>
      <c r="M14" s="13">
        <f t="shared" si="5"/>
        <v>0.96542617337842229</v>
      </c>
    </row>
    <row r="15" spans="1:13" ht="13.8" x14ac:dyDescent="0.25">
      <c r="A15" s="11" t="s">
        <v>134</v>
      </c>
      <c r="B15" s="12">
        <v>61429.349410000003</v>
      </c>
      <c r="C15" s="12">
        <v>46838.771350000003</v>
      </c>
      <c r="D15" s="13">
        <f t="shared" si="0"/>
        <v>-23.751803006438514</v>
      </c>
      <c r="E15" s="13">
        <f t="shared" si="1"/>
        <v>0.18771642796801513</v>
      </c>
      <c r="F15" s="12">
        <v>495140.70068000001</v>
      </c>
      <c r="G15" s="12">
        <v>313362.37494000001</v>
      </c>
      <c r="H15" s="13">
        <f t="shared" si="2"/>
        <v>-36.712458800166353</v>
      </c>
      <c r="I15" s="13">
        <f t="shared" si="3"/>
        <v>0.20041044485308909</v>
      </c>
      <c r="J15" s="12">
        <v>734780.30215999996</v>
      </c>
      <c r="K15" s="12">
        <v>631291.42452999996</v>
      </c>
      <c r="L15" s="13">
        <f t="shared" si="4"/>
        <v>-14.084329332969119</v>
      </c>
      <c r="M15" s="13">
        <f t="shared" si="5"/>
        <v>0.23430268327189804</v>
      </c>
    </row>
    <row r="16" spans="1:13" ht="13.8" x14ac:dyDescent="0.25">
      <c r="A16" s="11" t="s">
        <v>135</v>
      </c>
      <c r="B16" s="12">
        <v>93527.62242</v>
      </c>
      <c r="C16" s="12">
        <v>115058.7895</v>
      </c>
      <c r="D16" s="13">
        <f t="shared" si="0"/>
        <v>23.021185103274647</v>
      </c>
      <c r="E16" s="13">
        <f t="shared" si="1"/>
        <v>0.46112279098592884</v>
      </c>
      <c r="F16" s="12">
        <v>542271.13879999996</v>
      </c>
      <c r="G16" s="12">
        <v>608672.86471999995</v>
      </c>
      <c r="H16" s="13">
        <f t="shared" si="2"/>
        <v>12.24511525118991</v>
      </c>
      <c r="I16" s="13">
        <f t="shared" si="3"/>
        <v>0.38927583316885389</v>
      </c>
      <c r="J16" s="12">
        <v>916820.68238999997</v>
      </c>
      <c r="K16" s="12">
        <v>1045007.61466</v>
      </c>
      <c r="L16" s="13">
        <f t="shared" si="4"/>
        <v>13.981679812876585</v>
      </c>
      <c r="M16" s="13">
        <f t="shared" si="5"/>
        <v>0.38785270738739153</v>
      </c>
    </row>
    <row r="17" spans="1:13" ht="13.8" x14ac:dyDescent="0.25">
      <c r="A17" s="11" t="s">
        <v>136</v>
      </c>
      <c r="B17" s="12">
        <v>6293.0091000000002</v>
      </c>
      <c r="C17" s="12">
        <v>9449.1544799999992</v>
      </c>
      <c r="D17" s="13">
        <f t="shared" si="0"/>
        <v>50.153199047495399</v>
      </c>
      <c r="E17" s="13">
        <f t="shared" si="1"/>
        <v>3.7869514403980349E-2</v>
      </c>
      <c r="F17" s="12">
        <v>92268.582739999998</v>
      </c>
      <c r="G17" s="12">
        <v>102372.49490999999</v>
      </c>
      <c r="H17" s="13">
        <f t="shared" si="2"/>
        <v>10.950544453978893</v>
      </c>
      <c r="I17" s="13">
        <f t="shared" si="3"/>
        <v>6.5472178175704818E-2</v>
      </c>
      <c r="J17" s="12">
        <v>134956.36043</v>
      </c>
      <c r="K17" s="12">
        <v>150770.50844000001</v>
      </c>
      <c r="L17" s="13">
        <f t="shared" si="4"/>
        <v>11.717971616612012</v>
      </c>
      <c r="M17" s="13">
        <f t="shared" si="5"/>
        <v>5.5958204583660714E-2</v>
      </c>
    </row>
    <row r="18" spans="1:13" ht="15.6" x14ac:dyDescent="0.3">
      <c r="A18" s="9" t="s">
        <v>12</v>
      </c>
      <c r="B18" s="8">
        <f>B19</f>
        <v>286268.30627</v>
      </c>
      <c r="C18" s="8">
        <f>C19</f>
        <v>371487.15081999998</v>
      </c>
      <c r="D18" s="10">
        <f t="shared" si="0"/>
        <v>29.768871608729196</v>
      </c>
      <c r="E18" s="10">
        <f t="shared" si="1"/>
        <v>1.4888144795016212</v>
      </c>
      <c r="F18" s="8">
        <f>F19</f>
        <v>2132625.4486500002</v>
      </c>
      <c r="G18" s="8">
        <f>G19</f>
        <v>2173237.5759100001</v>
      </c>
      <c r="H18" s="10">
        <f t="shared" si="2"/>
        <v>1.904325360353754</v>
      </c>
      <c r="I18" s="10">
        <f t="shared" si="3"/>
        <v>1.3898908873248281</v>
      </c>
      <c r="J18" s="8">
        <f>J19</f>
        <v>3624885.2326400001</v>
      </c>
      <c r="K18" s="8">
        <f>K19</f>
        <v>3903494.3001399999</v>
      </c>
      <c r="L18" s="10">
        <f t="shared" si="4"/>
        <v>7.686010718112839</v>
      </c>
      <c r="M18" s="10">
        <f t="shared" si="5"/>
        <v>1.4487749288536367</v>
      </c>
    </row>
    <row r="19" spans="1:13" ht="13.8" x14ac:dyDescent="0.25">
      <c r="A19" s="11" t="s">
        <v>137</v>
      </c>
      <c r="B19" s="12">
        <v>286268.30627</v>
      </c>
      <c r="C19" s="12">
        <v>371487.15081999998</v>
      </c>
      <c r="D19" s="13">
        <f t="shared" si="0"/>
        <v>29.768871608729196</v>
      </c>
      <c r="E19" s="13">
        <f t="shared" si="1"/>
        <v>1.4888144795016212</v>
      </c>
      <c r="F19" s="12">
        <v>2132625.4486500002</v>
      </c>
      <c r="G19" s="12">
        <v>2173237.5759100001</v>
      </c>
      <c r="H19" s="13">
        <f t="shared" si="2"/>
        <v>1.904325360353754</v>
      </c>
      <c r="I19" s="13">
        <f t="shared" si="3"/>
        <v>1.3898908873248281</v>
      </c>
      <c r="J19" s="12">
        <v>3624885.2326400001</v>
      </c>
      <c r="K19" s="12">
        <v>3903494.3001399999</v>
      </c>
      <c r="L19" s="13">
        <f t="shared" si="4"/>
        <v>7.686010718112839</v>
      </c>
      <c r="M19" s="13">
        <f t="shared" si="5"/>
        <v>1.4487749288536367</v>
      </c>
    </row>
    <row r="20" spans="1:13" ht="15.6" x14ac:dyDescent="0.3">
      <c r="A20" s="9" t="s">
        <v>109</v>
      </c>
      <c r="B20" s="8">
        <f>B21</f>
        <v>706282.01748000004</v>
      </c>
      <c r="C20" s="8">
        <f>C21</f>
        <v>691078.58297999995</v>
      </c>
      <c r="D20" s="10">
        <f t="shared" si="0"/>
        <v>-2.1526011032031707</v>
      </c>
      <c r="E20" s="10">
        <f t="shared" si="1"/>
        <v>2.7696457294497998</v>
      </c>
      <c r="F20" s="8">
        <f>F21</f>
        <v>4499110.9878700003</v>
      </c>
      <c r="G20" s="8">
        <f>G21</f>
        <v>4508569.9265799997</v>
      </c>
      <c r="H20" s="10">
        <f t="shared" si="2"/>
        <v>0.21024017268081557</v>
      </c>
      <c r="I20" s="10">
        <f t="shared" si="3"/>
        <v>2.8834492488454102</v>
      </c>
      <c r="J20" s="8">
        <f>J21</f>
        <v>7893080.9458799995</v>
      </c>
      <c r="K20" s="8">
        <f>K21</f>
        <v>7901148.7488900004</v>
      </c>
      <c r="L20" s="10">
        <f t="shared" si="4"/>
        <v>0.10221361044335989</v>
      </c>
      <c r="M20" s="10">
        <f t="shared" si="5"/>
        <v>2.9324972284766915</v>
      </c>
    </row>
    <row r="21" spans="1:13" ht="13.8" x14ac:dyDescent="0.25">
      <c r="A21" s="11" t="s">
        <v>138</v>
      </c>
      <c r="B21" s="12">
        <v>706282.01748000004</v>
      </c>
      <c r="C21" s="12">
        <v>691078.58297999995</v>
      </c>
      <c r="D21" s="13">
        <f t="shared" si="0"/>
        <v>-2.1526011032031707</v>
      </c>
      <c r="E21" s="13">
        <f t="shared" si="1"/>
        <v>2.7696457294497998</v>
      </c>
      <c r="F21" s="12">
        <v>4499110.9878700003</v>
      </c>
      <c r="G21" s="12">
        <v>4508569.9265799997</v>
      </c>
      <c r="H21" s="13">
        <f t="shared" si="2"/>
        <v>0.21024017268081557</v>
      </c>
      <c r="I21" s="13">
        <f t="shared" si="3"/>
        <v>2.8834492488454102</v>
      </c>
      <c r="J21" s="12">
        <v>7893080.9458799995</v>
      </c>
      <c r="K21" s="12">
        <v>7901148.7488900004</v>
      </c>
      <c r="L21" s="13">
        <f t="shared" si="4"/>
        <v>0.10221361044335989</v>
      </c>
      <c r="M21" s="13">
        <f t="shared" si="5"/>
        <v>2.9324972284766915</v>
      </c>
    </row>
    <row r="22" spans="1:13" ht="16.8" x14ac:dyDescent="0.3">
      <c r="A22" s="84" t="s">
        <v>14</v>
      </c>
      <c r="B22" s="8">
        <f>B23+B27+B29</f>
        <v>15904381.035650004</v>
      </c>
      <c r="C22" s="8">
        <f>C23+C27+C29</f>
        <v>18199467.780340001</v>
      </c>
      <c r="D22" s="10">
        <f t="shared" si="0"/>
        <v>14.430531685235106</v>
      </c>
      <c r="E22" s="10">
        <f t="shared" si="1"/>
        <v>72.938272806432309</v>
      </c>
      <c r="F22" s="8">
        <f>F23+F27+F29</f>
        <v>104248884.82438</v>
      </c>
      <c r="G22" s="8">
        <f>G23+G27+G29</f>
        <v>111647862.48199999</v>
      </c>
      <c r="H22" s="10">
        <f t="shared" si="2"/>
        <v>7.0974166007477981</v>
      </c>
      <c r="I22" s="10">
        <f t="shared" si="3"/>
        <v>71.404225830233727</v>
      </c>
      <c r="J22" s="8">
        <f>J23+J27+J29</f>
        <v>182663155.86088997</v>
      </c>
      <c r="K22" s="8">
        <f>K23+K27+K29</f>
        <v>191114191.53735998</v>
      </c>
      <c r="L22" s="10">
        <f t="shared" si="4"/>
        <v>4.6265683063671759</v>
      </c>
      <c r="M22" s="10">
        <f t="shared" si="5"/>
        <v>70.93169041838452</v>
      </c>
    </row>
    <row r="23" spans="1:13" ht="15.6" x14ac:dyDescent="0.3">
      <c r="A23" s="9" t="s">
        <v>15</v>
      </c>
      <c r="B23" s="8">
        <f>B24+B25+B26</f>
        <v>1166078.17976</v>
      </c>
      <c r="C23" s="8">
        <f>C24+C25+C26</f>
        <v>1141640.4294399999</v>
      </c>
      <c r="D23" s="10">
        <f>(C23-B23)/B23*100</f>
        <v>-2.0957214313906332</v>
      </c>
      <c r="E23" s="10">
        <f t="shared" si="1"/>
        <v>4.5753690214666056</v>
      </c>
      <c r="F23" s="8">
        <f>F24+F25+F26</f>
        <v>7905077.9696800001</v>
      </c>
      <c r="G23" s="8">
        <f>G24+G25+G26</f>
        <v>7883379.416100001</v>
      </c>
      <c r="H23" s="10">
        <f t="shared" si="2"/>
        <v>-0.27448879901278822</v>
      </c>
      <c r="I23" s="10">
        <f t="shared" si="3"/>
        <v>5.0418036818517056</v>
      </c>
      <c r="J23" s="8">
        <f>J24+J25+J26</f>
        <v>13946432.21304</v>
      </c>
      <c r="K23" s="8">
        <f>K24+K25+K26</f>
        <v>13862560.674620001</v>
      </c>
      <c r="L23" s="10">
        <f t="shared" si="4"/>
        <v>-0.60138347312640128</v>
      </c>
      <c r="M23" s="10">
        <f t="shared" si="5"/>
        <v>5.1450646038810675</v>
      </c>
    </row>
    <row r="24" spans="1:13" ht="13.8" x14ac:dyDescent="0.25">
      <c r="A24" s="11" t="s">
        <v>139</v>
      </c>
      <c r="B24" s="12">
        <v>797400.40336</v>
      </c>
      <c r="C24" s="12">
        <v>777527.75257999997</v>
      </c>
      <c r="D24" s="13">
        <f t="shared" si="0"/>
        <v>-2.4921796748863918</v>
      </c>
      <c r="E24" s="13">
        <f t="shared" si="1"/>
        <v>3.1161093289505395</v>
      </c>
      <c r="F24" s="12">
        <v>5413685.2954099998</v>
      </c>
      <c r="G24" s="12">
        <v>5512669.1160000004</v>
      </c>
      <c r="H24" s="13">
        <f t="shared" si="2"/>
        <v>1.8283999750396309</v>
      </c>
      <c r="I24" s="13">
        <f t="shared" si="3"/>
        <v>3.5256194049364815</v>
      </c>
      <c r="J24" s="12">
        <v>9468331.8596299998</v>
      </c>
      <c r="K24" s="12">
        <v>9590197.0946900006</v>
      </c>
      <c r="L24" s="13">
        <f t="shared" si="4"/>
        <v>1.2870824224021546</v>
      </c>
      <c r="M24" s="13">
        <f t="shared" si="5"/>
        <v>3.559384501484617</v>
      </c>
    </row>
    <row r="25" spans="1:13" ht="13.8" x14ac:dyDescent="0.25">
      <c r="A25" s="11" t="s">
        <v>140</v>
      </c>
      <c r="B25" s="12">
        <v>138549.79115</v>
      </c>
      <c r="C25" s="12">
        <v>132769.88414000001</v>
      </c>
      <c r="D25" s="13">
        <f t="shared" si="0"/>
        <v>-4.1717183129799293</v>
      </c>
      <c r="E25" s="13">
        <f t="shared" si="1"/>
        <v>0.53210380362566934</v>
      </c>
      <c r="F25" s="12">
        <v>887180.77161000005</v>
      </c>
      <c r="G25" s="12">
        <v>849515.51381000003</v>
      </c>
      <c r="H25" s="13">
        <f t="shared" si="2"/>
        <v>-4.2454997904933709</v>
      </c>
      <c r="I25" s="13">
        <f t="shared" si="3"/>
        <v>0.54330639428189498</v>
      </c>
      <c r="J25" s="12">
        <v>1587500.0318100001</v>
      </c>
      <c r="K25" s="12">
        <v>1488429.9771400001</v>
      </c>
      <c r="L25" s="13">
        <f t="shared" si="4"/>
        <v>-6.2406332399908369</v>
      </c>
      <c r="M25" s="13">
        <f t="shared" si="5"/>
        <v>0.55242812424685339</v>
      </c>
    </row>
    <row r="26" spans="1:13" ht="13.8" x14ac:dyDescent="0.25">
      <c r="A26" s="11" t="s">
        <v>141</v>
      </c>
      <c r="B26" s="12">
        <v>230127.98525</v>
      </c>
      <c r="C26" s="12">
        <v>231342.79272</v>
      </c>
      <c r="D26" s="13">
        <f t="shared" si="0"/>
        <v>0.52788341612615752</v>
      </c>
      <c r="E26" s="13">
        <f t="shared" si="1"/>
        <v>0.92715588889039735</v>
      </c>
      <c r="F26" s="12">
        <v>1604211.9026599999</v>
      </c>
      <c r="G26" s="12">
        <v>1521194.78629</v>
      </c>
      <c r="H26" s="13">
        <f t="shared" si="2"/>
        <v>-5.1749470398733708</v>
      </c>
      <c r="I26" s="13">
        <f t="shared" si="3"/>
        <v>0.97287788263332919</v>
      </c>
      <c r="J26" s="12">
        <v>2890600.3215999999</v>
      </c>
      <c r="K26" s="12">
        <v>2783933.6027899999</v>
      </c>
      <c r="L26" s="13">
        <f t="shared" si="4"/>
        <v>-3.6901233979991401</v>
      </c>
      <c r="M26" s="13">
        <f t="shared" si="5"/>
        <v>1.0332519781495968</v>
      </c>
    </row>
    <row r="27" spans="1:13" ht="15.6" x14ac:dyDescent="0.3">
      <c r="A27" s="9" t="s">
        <v>19</v>
      </c>
      <c r="B27" s="8">
        <f>B28</f>
        <v>2583424.1825100002</v>
      </c>
      <c r="C27" s="8">
        <f>C28</f>
        <v>3433802.7850100002</v>
      </c>
      <c r="D27" s="10">
        <f t="shared" si="0"/>
        <v>32.916723790740015</v>
      </c>
      <c r="E27" s="10">
        <f t="shared" si="1"/>
        <v>13.761701568388801</v>
      </c>
      <c r="F27" s="8">
        <f>F28</f>
        <v>18376953.35368</v>
      </c>
      <c r="G27" s="8">
        <f>G28</f>
        <v>19203066.918609999</v>
      </c>
      <c r="H27" s="10">
        <f t="shared" si="2"/>
        <v>4.4953782546581342</v>
      </c>
      <c r="I27" s="10">
        <f t="shared" si="3"/>
        <v>12.28129313367358</v>
      </c>
      <c r="J27" s="8">
        <f>J28</f>
        <v>32041862.535569999</v>
      </c>
      <c r="K27" s="8">
        <f>K28</f>
        <v>31566447.61124</v>
      </c>
      <c r="L27" s="10">
        <f t="shared" si="4"/>
        <v>-1.4837306158536723</v>
      </c>
      <c r="M27" s="10">
        <f t="shared" si="5"/>
        <v>11.715830580435602</v>
      </c>
    </row>
    <row r="28" spans="1:13" ht="13.8" x14ac:dyDescent="0.25">
      <c r="A28" s="11" t="s">
        <v>142</v>
      </c>
      <c r="B28" s="12">
        <v>2583424.1825100002</v>
      </c>
      <c r="C28" s="12">
        <v>3433802.7850100002</v>
      </c>
      <c r="D28" s="13">
        <f t="shared" si="0"/>
        <v>32.916723790740015</v>
      </c>
      <c r="E28" s="13">
        <f t="shared" si="1"/>
        <v>13.761701568388801</v>
      </c>
      <c r="F28" s="12">
        <v>18376953.35368</v>
      </c>
      <c r="G28" s="12">
        <v>19203066.918609999</v>
      </c>
      <c r="H28" s="13">
        <f t="shared" si="2"/>
        <v>4.4953782546581342</v>
      </c>
      <c r="I28" s="13">
        <f t="shared" si="3"/>
        <v>12.28129313367358</v>
      </c>
      <c r="J28" s="12">
        <v>32041862.535569999</v>
      </c>
      <c r="K28" s="12">
        <v>31566447.61124</v>
      </c>
      <c r="L28" s="13">
        <f t="shared" si="4"/>
        <v>-1.4837306158536723</v>
      </c>
      <c r="M28" s="13">
        <f t="shared" si="5"/>
        <v>11.715830580435602</v>
      </c>
    </row>
    <row r="29" spans="1:13" ht="15.6" x14ac:dyDescent="0.3">
      <c r="A29" s="9" t="s">
        <v>21</v>
      </c>
      <c r="B29" s="8">
        <f>B30+B31+B32+B33+B34+B35+B36+B37+B38+B39+B40</f>
        <v>12154878.673380002</v>
      </c>
      <c r="C29" s="8">
        <f>C30+C31+C32+C33+C34+C35+C36+C37+C38+C39+C40</f>
        <v>13624024.565890001</v>
      </c>
      <c r="D29" s="10">
        <f t="shared" si="0"/>
        <v>12.086882411484094</v>
      </c>
      <c r="E29" s="10">
        <f t="shared" si="1"/>
        <v>54.601202216576908</v>
      </c>
      <c r="F29" s="8">
        <f>F30+F31+F32+F33+F34+F35+F36+F37+F38+F39+F40</f>
        <v>77966853.501019999</v>
      </c>
      <c r="G29" s="8">
        <f>G30+G31+G32+G33+G34+G35+G36+G37+G38+G39+G40</f>
        <v>84561416.147289991</v>
      </c>
      <c r="H29" s="10">
        <f t="shared" si="2"/>
        <v>8.4581618343540299</v>
      </c>
      <c r="I29" s="10">
        <f t="shared" si="3"/>
        <v>54.081129014708431</v>
      </c>
      <c r="J29" s="8">
        <f>J30+J31+J32+J33+J34+J35+J36+J37+J38+J39+J40</f>
        <v>136674861.11227998</v>
      </c>
      <c r="K29" s="8">
        <f>K30+K31+K32+K33+K34+K35+K36+K37+K38+K39+K40</f>
        <v>145685183.25149998</v>
      </c>
      <c r="L29" s="10">
        <f t="shared" si="4"/>
        <v>6.5925233549847295</v>
      </c>
      <c r="M29" s="10">
        <f t="shared" si="5"/>
        <v>54.070795234067845</v>
      </c>
    </row>
    <row r="30" spans="1:13" ht="13.8" x14ac:dyDescent="0.25">
      <c r="A30" s="11" t="s">
        <v>143</v>
      </c>
      <c r="B30" s="12">
        <v>1657565.24235</v>
      </c>
      <c r="C30" s="12">
        <v>1584767.8550199999</v>
      </c>
      <c r="D30" s="13">
        <f t="shared" si="0"/>
        <v>-4.391826364963598</v>
      </c>
      <c r="E30" s="13">
        <f t="shared" si="1"/>
        <v>6.3512972763511142</v>
      </c>
      <c r="F30" s="12">
        <v>10345964.527380001</v>
      </c>
      <c r="G30" s="12">
        <v>9704945.8698500004</v>
      </c>
      <c r="H30" s="13">
        <f t="shared" si="2"/>
        <v>-6.1958327407133611</v>
      </c>
      <c r="I30" s="13">
        <f t="shared" si="3"/>
        <v>6.2067838215235476</v>
      </c>
      <c r="J30" s="12">
        <v>18053877.084679998</v>
      </c>
      <c r="K30" s="12">
        <v>17270747.61758</v>
      </c>
      <c r="L30" s="13">
        <f t="shared" si="4"/>
        <v>-4.3377356754275196</v>
      </c>
      <c r="M30" s="13">
        <f t="shared" si="5"/>
        <v>6.4100070928785984</v>
      </c>
    </row>
    <row r="31" spans="1:13" ht="13.8" x14ac:dyDescent="0.25">
      <c r="A31" s="11" t="s">
        <v>144</v>
      </c>
      <c r="B31" s="12">
        <v>3119674.23208</v>
      </c>
      <c r="C31" s="12">
        <v>3837870.3466599998</v>
      </c>
      <c r="D31" s="13">
        <f t="shared" si="0"/>
        <v>23.021509976737295</v>
      </c>
      <c r="E31" s="13">
        <f t="shared" si="1"/>
        <v>15.381089036174794</v>
      </c>
      <c r="F31" s="12">
        <v>20809244.90631</v>
      </c>
      <c r="G31" s="12">
        <v>23822213.197760001</v>
      </c>
      <c r="H31" s="13">
        <f t="shared" si="2"/>
        <v>14.478989050373361</v>
      </c>
      <c r="I31" s="13">
        <f t="shared" si="3"/>
        <v>15.235461325764904</v>
      </c>
      <c r="J31" s="12">
        <v>35767971.908249997</v>
      </c>
      <c r="K31" s="12">
        <v>40210571.310960002</v>
      </c>
      <c r="L31" s="13">
        <f t="shared" si="4"/>
        <v>12.420607503567476</v>
      </c>
      <c r="M31" s="13">
        <f t="shared" si="5"/>
        <v>14.924081633246086</v>
      </c>
    </row>
    <row r="32" spans="1:13" ht="13.8" x14ac:dyDescent="0.25">
      <c r="A32" s="11" t="s">
        <v>145</v>
      </c>
      <c r="B32" s="12">
        <v>118286.72552000001</v>
      </c>
      <c r="C32" s="12">
        <v>273653.41882999998</v>
      </c>
      <c r="D32" s="13">
        <f t="shared" si="0"/>
        <v>131.34753086366436</v>
      </c>
      <c r="E32" s="13">
        <f t="shared" si="1"/>
        <v>1.0967248030514951</v>
      </c>
      <c r="F32" s="12">
        <v>1038856.8868</v>
      </c>
      <c r="G32" s="12">
        <v>1182112.3988099999</v>
      </c>
      <c r="H32" s="13">
        <f t="shared" si="2"/>
        <v>13.789725402049474</v>
      </c>
      <c r="I32" s="13">
        <f t="shared" si="3"/>
        <v>0.75601824168337184</v>
      </c>
      <c r="J32" s="12">
        <v>2100952.20303</v>
      </c>
      <c r="K32" s="12">
        <v>2055000.17133</v>
      </c>
      <c r="L32" s="13">
        <f t="shared" si="4"/>
        <v>-2.1872002434766373</v>
      </c>
      <c r="M32" s="13">
        <f t="shared" si="5"/>
        <v>0.7627096386194423</v>
      </c>
    </row>
    <row r="33" spans="1:13" ht="13.8" x14ac:dyDescent="0.25">
      <c r="A33" s="11" t="s">
        <v>146</v>
      </c>
      <c r="B33" s="12">
        <v>1407446.60393</v>
      </c>
      <c r="C33" s="12">
        <v>1567616.7195600001</v>
      </c>
      <c r="D33" s="13">
        <f t="shared" si="0"/>
        <v>11.380191275658957</v>
      </c>
      <c r="E33" s="13">
        <f t="shared" si="1"/>
        <v>6.282560420294649</v>
      </c>
      <c r="F33" s="12">
        <v>9239747.3427399993</v>
      </c>
      <c r="G33" s="12">
        <v>9890917.5241599996</v>
      </c>
      <c r="H33" s="13">
        <f t="shared" si="2"/>
        <v>7.0474890412631037</v>
      </c>
      <c r="I33" s="13">
        <f t="shared" si="3"/>
        <v>6.3257217188300396</v>
      </c>
      <c r="J33" s="12">
        <v>16257927.76278</v>
      </c>
      <c r="K33" s="12">
        <v>17319082.684920002</v>
      </c>
      <c r="L33" s="13">
        <f t="shared" si="4"/>
        <v>6.5269998589202221</v>
      </c>
      <c r="M33" s="13">
        <f t="shared" si="5"/>
        <v>6.4279465666839357</v>
      </c>
    </row>
    <row r="34" spans="1:13" ht="13.8" x14ac:dyDescent="0.25">
      <c r="A34" s="11" t="s">
        <v>147</v>
      </c>
      <c r="B34" s="12">
        <v>945829.18521000003</v>
      </c>
      <c r="C34" s="12">
        <v>988323.71823</v>
      </c>
      <c r="D34" s="13">
        <f t="shared" si="0"/>
        <v>4.492833767924493</v>
      </c>
      <c r="E34" s="13">
        <f t="shared" si="1"/>
        <v>3.9609193989287395</v>
      </c>
      <c r="F34" s="12">
        <v>6378922.9858100004</v>
      </c>
      <c r="G34" s="12">
        <v>6161656.9291599998</v>
      </c>
      <c r="H34" s="13">
        <f t="shared" si="2"/>
        <v>-3.4059990555351098</v>
      </c>
      <c r="I34" s="13">
        <f t="shared" si="3"/>
        <v>3.9406786039374224</v>
      </c>
      <c r="J34" s="12">
        <v>11356525.21503</v>
      </c>
      <c r="K34" s="12">
        <v>10965022.063440001</v>
      </c>
      <c r="L34" s="13">
        <f t="shared" si="4"/>
        <v>-3.4473850423178471</v>
      </c>
      <c r="M34" s="13">
        <f t="shared" si="5"/>
        <v>4.0696483300280706</v>
      </c>
    </row>
    <row r="35" spans="1:13" ht="13.8" x14ac:dyDescent="0.25">
      <c r="A35" s="11" t="s">
        <v>148</v>
      </c>
      <c r="B35" s="12">
        <v>1101771.83323</v>
      </c>
      <c r="C35" s="12">
        <v>1189388.9166900001</v>
      </c>
      <c r="D35" s="13">
        <f t="shared" si="0"/>
        <v>7.9523800497910928</v>
      </c>
      <c r="E35" s="13">
        <f t="shared" si="1"/>
        <v>4.7667313311324495</v>
      </c>
      <c r="F35" s="12">
        <v>7158653.76602</v>
      </c>
      <c r="G35" s="12">
        <v>7638145.0957599999</v>
      </c>
      <c r="H35" s="13">
        <f t="shared" si="2"/>
        <v>6.6980656616751411</v>
      </c>
      <c r="I35" s="13">
        <f t="shared" si="3"/>
        <v>4.8849644338660632</v>
      </c>
      <c r="J35" s="12">
        <v>12132849.29989</v>
      </c>
      <c r="K35" s="12">
        <v>12907603.594179999</v>
      </c>
      <c r="L35" s="13">
        <f t="shared" si="4"/>
        <v>6.3855923298826669</v>
      </c>
      <c r="M35" s="13">
        <f t="shared" si="5"/>
        <v>4.7906339912314939</v>
      </c>
    </row>
    <row r="36" spans="1:13" ht="13.8" x14ac:dyDescent="0.25">
      <c r="A36" s="11" t="s">
        <v>149</v>
      </c>
      <c r="B36" s="12">
        <v>1415847.8846100001</v>
      </c>
      <c r="C36" s="12">
        <v>1370482.84366</v>
      </c>
      <c r="D36" s="13">
        <f t="shared" si="0"/>
        <v>-3.2040900327718469</v>
      </c>
      <c r="E36" s="13">
        <f t="shared" si="1"/>
        <v>5.4925041069272815</v>
      </c>
      <c r="F36" s="12">
        <v>9328944.8049299996</v>
      </c>
      <c r="G36" s="12">
        <v>9615343.1266399994</v>
      </c>
      <c r="H36" s="13">
        <f t="shared" si="2"/>
        <v>3.0699969578408157</v>
      </c>
      <c r="I36" s="13">
        <f t="shared" si="3"/>
        <v>6.1494785192191097</v>
      </c>
      <c r="J36" s="12">
        <v>15864886.42829</v>
      </c>
      <c r="K36" s="12">
        <v>16419844.7819</v>
      </c>
      <c r="L36" s="13">
        <f t="shared" si="4"/>
        <v>3.4980291609299337</v>
      </c>
      <c r="M36" s="13">
        <f t="shared" si="5"/>
        <v>6.0941960270908409</v>
      </c>
    </row>
    <row r="37" spans="1:13" ht="13.8" x14ac:dyDescent="0.25">
      <c r="A37" s="14" t="s">
        <v>150</v>
      </c>
      <c r="B37" s="12">
        <v>381421.19212000002</v>
      </c>
      <c r="C37" s="12">
        <v>429890.88711000001</v>
      </c>
      <c r="D37" s="13">
        <f t="shared" si="0"/>
        <v>12.707656520236243</v>
      </c>
      <c r="E37" s="13">
        <f t="shared" si="1"/>
        <v>1.722879986353238</v>
      </c>
      <c r="F37" s="12">
        <v>2523312.85586</v>
      </c>
      <c r="G37" s="12">
        <v>2609212.2480799998</v>
      </c>
      <c r="H37" s="13">
        <f t="shared" si="2"/>
        <v>3.4042307524614666</v>
      </c>
      <c r="I37" s="13">
        <f t="shared" si="3"/>
        <v>1.668717846084631</v>
      </c>
      <c r="J37" s="12">
        <v>4362023.3690600004</v>
      </c>
      <c r="K37" s="12">
        <v>4396728.0603999998</v>
      </c>
      <c r="L37" s="13">
        <f t="shared" si="4"/>
        <v>0.79560993611728792</v>
      </c>
      <c r="M37" s="13">
        <f t="shared" si="5"/>
        <v>1.6318377569211107</v>
      </c>
    </row>
    <row r="38" spans="1:13" ht="13.8" x14ac:dyDescent="0.25">
      <c r="A38" s="11" t="s">
        <v>151</v>
      </c>
      <c r="B38" s="12">
        <v>953690.73649000004</v>
      </c>
      <c r="C38" s="12">
        <v>739671.43470999994</v>
      </c>
      <c r="D38" s="13">
        <f t="shared" si="0"/>
        <v>-22.44116395296917</v>
      </c>
      <c r="E38" s="13">
        <f t="shared" si="1"/>
        <v>2.964392010973151</v>
      </c>
      <c r="F38" s="12">
        <v>3772935.8051499999</v>
      </c>
      <c r="G38" s="12">
        <v>5071031.5570799997</v>
      </c>
      <c r="H38" s="13">
        <f t="shared" si="2"/>
        <v>34.405455564818219</v>
      </c>
      <c r="I38" s="13">
        <f t="shared" si="3"/>
        <v>3.2431707553054063</v>
      </c>
      <c r="J38" s="12">
        <v>7873463.2360500004</v>
      </c>
      <c r="K38" s="12">
        <v>8772951.3709900007</v>
      </c>
      <c r="L38" s="13">
        <f t="shared" si="4"/>
        <v>11.424300945758402</v>
      </c>
      <c r="M38" s="13">
        <f t="shared" si="5"/>
        <v>3.2560652126190122</v>
      </c>
    </row>
    <row r="39" spans="1:13" ht="13.8" x14ac:dyDescent="0.25">
      <c r="A39" s="11" t="s">
        <v>152</v>
      </c>
      <c r="B39" s="12">
        <v>431114.92654999997</v>
      </c>
      <c r="C39" s="12">
        <v>984605.87147000001</v>
      </c>
      <c r="D39" s="13">
        <f>(C39-B39)/B39*100</f>
        <v>128.38593860558598</v>
      </c>
      <c r="E39" s="13">
        <f t="shared" si="1"/>
        <v>3.9460193301736344</v>
      </c>
      <c r="F39" s="12">
        <v>3313373.14598</v>
      </c>
      <c r="G39" s="12">
        <v>4591007.3947799997</v>
      </c>
      <c r="H39" s="13">
        <f t="shared" si="2"/>
        <v>38.559926471007614</v>
      </c>
      <c r="I39" s="13">
        <f t="shared" si="3"/>
        <v>2.9361720100821027</v>
      </c>
      <c r="J39" s="12">
        <v>5828891.1097299997</v>
      </c>
      <c r="K39" s="12">
        <v>8011424.3154999996</v>
      </c>
      <c r="L39" s="13">
        <f t="shared" si="4"/>
        <v>37.443368981910815</v>
      </c>
      <c r="M39" s="13">
        <f t="shared" si="5"/>
        <v>2.9734258078175051</v>
      </c>
    </row>
    <row r="40" spans="1:13" ht="13.8" x14ac:dyDescent="0.25">
      <c r="A40" s="11" t="s">
        <v>153</v>
      </c>
      <c r="B40" s="12">
        <v>622230.11129000003</v>
      </c>
      <c r="C40" s="12">
        <v>657752.55394999997</v>
      </c>
      <c r="D40" s="13">
        <f>(C40-B40)/B40*100</f>
        <v>5.708891616697116</v>
      </c>
      <c r="E40" s="13">
        <f t="shared" si="1"/>
        <v>2.6360845162163535</v>
      </c>
      <c r="F40" s="12">
        <v>4056896.4740399998</v>
      </c>
      <c r="G40" s="12">
        <v>4274830.8052099999</v>
      </c>
      <c r="H40" s="13">
        <f t="shared" si="2"/>
        <v>5.3719470675319823</v>
      </c>
      <c r="I40" s="13">
        <f t="shared" si="3"/>
        <v>2.7339617384118395</v>
      </c>
      <c r="J40" s="12">
        <v>7075493.4954899997</v>
      </c>
      <c r="K40" s="12">
        <v>7356207.2802999998</v>
      </c>
      <c r="L40" s="13">
        <f t="shared" si="4"/>
        <v>3.9674092695997851</v>
      </c>
      <c r="M40" s="13">
        <f t="shared" si="5"/>
        <v>2.7302431769317561</v>
      </c>
    </row>
    <row r="41" spans="1:13" ht="15.6" x14ac:dyDescent="0.3">
      <c r="A41" s="9" t="s">
        <v>30</v>
      </c>
      <c r="B41" s="8">
        <f>B42</f>
        <v>569360.75133999996</v>
      </c>
      <c r="C41" s="8">
        <f>C42</f>
        <v>572028.87991000002</v>
      </c>
      <c r="D41" s="10">
        <f t="shared" si="0"/>
        <v>0.46861828176961162</v>
      </c>
      <c r="E41" s="10">
        <f t="shared" si="1"/>
        <v>2.2925284958664887</v>
      </c>
      <c r="F41" s="8">
        <f>F42</f>
        <v>3409436.7040200001</v>
      </c>
      <c r="G41" s="8">
        <f>G42</f>
        <v>3437095.87714</v>
      </c>
      <c r="H41" s="10">
        <f t="shared" si="2"/>
        <v>0.81125345683606753</v>
      </c>
      <c r="I41" s="10">
        <f t="shared" si="3"/>
        <v>2.1981896003699779</v>
      </c>
      <c r="J41" s="8">
        <f>J42</f>
        <v>5878299.5005099997</v>
      </c>
      <c r="K41" s="8">
        <f>K42</f>
        <v>6035674.7901699999</v>
      </c>
      <c r="L41" s="10">
        <f t="shared" si="4"/>
        <v>2.677224759411228</v>
      </c>
      <c r="M41" s="10">
        <f t="shared" si="5"/>
        <v>2.2401299047365359</v>
      </c>
    </row>
    <row r="42" spans="1:13" ht="13.8" x14ac:dyDescent="0.25">
      <c r="A42" s="11" t="s">
        <v>154</v>
      </c>
      <c r="B42" s="12">
        <v>569360.75133999996</v>
      </c>
      <c r="C42" s="12">
        <v>572028.87991000002</v>
      </c>
      <c r="D42" s="13">
        <f t="shared" si="0"/>
        <v>0.46861828176961162</v>
      </c>
      <c r="E42" s="13">
        <f t="shared" si="1"/>
        <v>2.2925284958664887</v>
      </c>
      <c r="F42" s="12">
        <v>3409436.7040200001</v>
      </c>
      <c r="G42" s="12">
        <v>3437095.87714</v>
      </c>
      <c r="H42" s="13">
        <f t="shared" si="2"/>
        <v>0.81125345683606753</v>
      </c>
      <c r="I42" s="13">
        <f t="shared" si="3"/>
        <v>2.1981896003699779</v>
      </c>
      <c r="J42" s="12">
        <v>5878299.5005099997</v>
      </c>
      <c r="K42" s="12">
        <v>6035674.7901699999</v>
      </c>
      <c r="L42" s="13">
        <f t="shared" si="4"/>
        <v>2.677224759411228</v>
      </c>
      <c r="M42" s="13">
        <f t="shared" si="5"/>
        <v>2.2401299047365359</v>
      </c>
    </row>
    <row r="43" spans="1:13" ht="15.6" x14ac:dyDescent="0.3">
      <c r="A43" s="9" t="s">
        <v>32</v>
      </c>
      <c r="B43" s="8">
        <f>B8+B22+B41</f>
        <v>19318231.852220006</v>
      </c>
      <c r="C43" s="8">
        <f>C8+C22+C41</f>
        <v>21690610.714330003</v>
      </c>
      <c r="D43" s="10">
        <f t="shared" si="0"/>
        <v>12.280517597356448</v>
      </c>
      <c r="E43" s="10">
        <f t="shared" si="1"/>
        <v>86.929777327277918</v>
      </c>
      <c r="F43" s="15">
        <f>F8+F22+F41</f>
        <v>127933322.84728999</v>
      </c>
      <c r="G43" s="15">
        <f>G8+G22+G41</f>
        <v>135526189.99850997</v>
      </c>
      <c r="H43" s="16">
        <f t="shared" si="2"/>
        <v>5.9350191038837838</v>
      </c>
      <c r="I43" s="16">
        <f t="shared" si="3"/>
        <v>86.675574985816937</v>
      </c>
      <c r="J43" s="15">
        <f>J8+J22+J41</f>
        <v>224520197.22570997</v>
      </c>
      <c r="K43" s="15">
        <f>K8+K22+K41</f>
        <v>233506904.90394998</v>
      </c>
      <c r="L43" s="16">
        <f t="shared" si="4"/>
        <v>4.0026277320635311</v>
      </c>
      <c r="M43" s="16">
        <f t="shared" si="5"/>
        <v>86.665670173239363</v>
      </c>
    </row>
    <row r="44" spans="1:13" ht="30" x14ac:dyDescent="0.25">
      <c r="A44" s="136" t="s">
        <v>221</v>
      </c>
      <c r="B44" s="137">
        <f>B45-B43</f>
        <v>3157306.8847799934</v>
      </c>
      <c r="C44" s="137">
        <f>C45-C43</f>
        <v>3261265.8246699981</v>
      </c>
      <c r="D44" s="138">
        <f t="shared" si="0"/>
        <v>3.2926460329575704</v>
      </c>
      <c r="E44" s="138">
        <f t="shared" si="1"/>
        <v>13.070222672722073</v>
      </c>
      <c r="F44" s="137">
        <f>F45-F43</f>
        <v>20770967.268710002</v>
      </c>
      <c r="G44" s="137">
        <f>G45-G43</f>
        <v>20834111.067490041</v>
      </c>
      <c r="H44" s="139">
        <f t="shared" si="2"/>
        <v>0.30400028059916417</v>
      </c>
      <c r="I44" s="138">
        <f t="shared" si="3"/>
        <v>13.324425014183056</v>
      </c>
      <c r="J44" s="137">
        <f>J45-J43</f>
        <v>36915072.968290031</v>
      </c>
      <c r="K44" s="137">
        <f>K45-K43</f>
        <v>35927237.170050025</v>
      </c>
      <c r="L44" s="139">
        <f t="shared" si="4"/>
        <v>-2.6759687000715258</v>
      </c>
      <c r="M44" s="138">
        <f t="shared" si="5"/>
        <v>13.334329826760641</v>
      </c>
    </row>
    <row r="45" spans="1:13" ht="21" x14ac:dyDescent="0.25">
      <c r="A45" s="140" t="s">
        <v>222</v>
      </c>
      <c r="B45" s="141">
        <v>22475538.737</v>
      </c>
      <c r="C45" s="141">
        <v>24951876.539000001</v>
      </c>
      <c r="D45" s="142">
        <f t="shared" si="0"/>
        <v>11.017924112863952</v>
      </c>
      <c r="E45" s="143">
        <f t="shared" si="1"/>
        <v>100</v>
      </c>
      <c r="F45" s="141">
        <v>148704290.116</v>
      </c>
      <c r="G45" s="141">
        <v>156360301.06600001</v>
      </c>
      <c r="H45" s="142">
        <f t="shared" si="2"/>
        <v>5.1484802113158814</v>
      </c>
      <c r="I45" s="143">
        <f t="shared" si="3"/>
        <v>100</v>
      </c>
      <c r="J45" s="141">
        <v>261435270.19400001</v>
      </c>
      <c r="K45" s="141">
        <v>269434142.074</v>
      </c>
      <c r="L45" s="142">
        <f t="shared" si="4"/>
        <v>3.0595993700713651</v>
      </c>
      <c r="M45" s="143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1" sqref="I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J1" sqref="J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K1" sqref="K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Normal="100" workbookViewId="0"/>
  </sheetViews>
  <sheetFormatPr defaultColWidth="9.109375" defaultRowHeight="13.2" x14ac:dyDescent="0.25"/>
  <cols>
    <col min="1" max="1" width="7" customWidth="1"/>
    <col min="2" max="2" width="40.33203125" customWidth="1"/>
    <col min="3" max="3" width="11.5546875" style="33" customWidth="1"/>
    <col min="4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5"/>
      <c r="B1" s="109" t="s">
        <v>59</v>
      </c>
      <c r="C1" s="110" t="s">
        <v>43</v>
      </c>
      <c r="D1" s="110" t="s">
        <v>44</v>
      </c>
      <c r="E1" s="110" t="s">
        <v>45</v>
      </c>
      <c r="F1" s="110" t="s">
        <v>46</v>
      </c>
      <c r="G1" s="110" t="s">
        <v>47</v>
      </c>
      <c r="H1" s="110" t="s">
        <v>48</v>
      </c>
      <c r="I1" s="110" t="s">
        <v>0</v>
      </c>
      <c r="J1" s="110" t="s">
        <v>60</v>
      </c>
      <c r="K1" s="110" t="s">
        <v>49</v>
      </c>
      <c r="L1" s="110" t="s">
        <v>50</v>
      </c>
      <c r="M1" s="110" t="s">
        <v>51</v>
      </c>
      <c r="N1" s="110" t="s">
        <v>52</v>
      </c>
      <c r="O1" s="111" t="s">
        <v>41</v>
      </c>
    </row>
    <row r="2" spans="1:15" s="36" customFormat="1" ht="15" thickTop="1" thickBot="1" x14ac:dyDescent="0.3">
      <c r="A2" s="86">
        <v>2025</v>
      </c>
      <c r="B2" s="112" t="s">
        <v>2</v>
      </c>
      <c r="C2" s="113">
        <f>C4+C6+C8+C10+C12+C14+C16+C18+C20+C22</f>
        <v>3008209.6154100001</v>
      </c>
      <c r="D2" s="113">
        <f t="shared" ref="D2:O2" si="0">D4+D6+D8+D10+D12+D14+D16+D18+D20+D22</f>
        <v>2953123.4067700002</v>
      </c>
      <c r="E2" s="113">
        <f t="shared" si="0"/>
        <v>3127303.7313199998</v>
      </c>
      <c r="F2" s="113">
        <f t="shared" si="0"/>
        <v>2772641.3026400004</v>
      </c>
      <c r="G2" s="113">
        <f t="shared" si="0"/>
        <v>3107223.9157999996</v>
      </c>
      <c r="H2" s="113">
        <f t="shared" si="0"/>
        <v>2553615.6133500002</v>
      </c>
      <c r="I2" s="113">
        <f t="shared" si="0"/>
        <v>2919114.0540800001</v>
      </c>
      <c r="J2" s="113"/>
      <c r="K2" s="113"/>
      <c r="L2" s="113"/>
      <c r="M2" s="113"/>
      <c r="N2" s="113"/>
      <c r="O2" s="113">
        <f t="shared" si="0"/>
        <v>20441231.639370002</v>
      </c>
    </row>
    <row r="3" spans="1:15" ht="14.4" thickTop="1" x14ac:dyDescent="0.25">
      <c r="A3" s="85">
        <v>2024</v>
      </c>
      <c r="B3" s="112" t="s">
        <v>2</v>
      </c>
      <c r="C3" s="113">
        <f>C5+C7+C9+C11+C13+C15+C17+C19+C21+C23</f>
        <v>3093440.9504199997</v>
      </c>
      <c r="D3" s="113">
        <f t="shared" ref="D3:O3" si="1">D5+D7+D9+D11+D13+D15+D17+D19+D21+D23</f>
        <v>3106566.5799399996</v>
      </c>
      <c r="E3" s="113">
        <f t="shared" si="1"/>
        <v>3068540.50844</v>
      </c>
      <c r="F3" s="113">
        <f t="shared" si="1"/>
        <v>2582481.1557800001</v>
      </c>
      <c r="G3" s="113">
        <f t="shared" si="1"/>
        <v>3145719.78278</v>
      </c>
      <c r="H3" s="113">
        <f t="shared" si="1"/>
        <v>2433762.2763</v>
      </c>
      <c r="I3" s="113">
        <f t="shared" si="1"/>
        <v>2844490.0652299998</v>
      </c>
      <c r="J3" s="113">
        <f t="shared" si="1"/>
        <v>2839055.1887699999</v>
      </c>
      <c r="K3" s="113">
        <f t="shared" si="1"/>
        <v>2959671.5768200001</v>
      </c>
      <c r="L3" s="113">
        <f t="shared" si="1"/>
        <v>3373634.1461500004</v>
      </c>
      <c r="M3" s="113">
        <f t="shared" si="1"/>
        <v>3324426.0475399992</v>
      </c>
      <c r="N3" s="113">
        <f t="shared" si="1"/>
        <v>3419019.9777699998</v>
      </c>
      <c r="O3" s="113">
        <f t="shared" si="1"/>
        <v>36190808.255940005</v>
      </c>
    </row>
    <row r="4" spans="1:15" s="36" customFormat="1" ht="13.8" x14ac:dyDescent="0.25">
      <c r="A4" s="86">
        <v>2025</v>
      </c>
      <c r="B4" s="114" t="s">
        <v>129</v>
      </c>
      <c r="C4" s="115">
        <v>1025400.88826</v>
      </c>
      <c r="D4" s="115">
        <v>1063636.75575</v>
      </c>
      <c r="E4" s="115">
        <v>1114788.49333</v>
      </c>
      <c r="F4" s="115">
        <v>957553.44686000003</v>
      </c>
      <c r="G4" s="115">
        <v>1056454.2294399999</v>
      </c>
      <c r="H4" s="115">
        <v>869355.20709000004</v>
      </c>
      <c r="I4" s="115">
        <v>1030449.17719</v>
      </c>
      <c r="J4" s="115"/>
      <c r="K4" s="115"/>
      <c r="L4" s="115"/>
      <c r="M4" s="115"/>
      <c r="N4" s="115"/>
      <c r="O4" s="116">
        <v>7117638.1979200002</v>
      </c>
    </row>
    <row r="5" spans="1:15" ht="13.8" x14ac:dyDescent="0.25">
      <c r="A5" s="85">
        <v>2024</v>
      </c>
      <c r="B5" s="114" t="s">
        <v>129</v>
      </c>
      <c r="C5" s="115">
        <v>1010002.65347</v>
      </c>
      <c r="D5" s="115">
        <v>1046831.47796</v>
      </c>
      <c r="E5" s="115">
        <v>1037467.4981</v>
      </c>
      <c r="F5" s="115">
        <v>864922.41662000003</v>
      </c>
      <c r="G5" s="115">
        <v>1059528.9378800001</v>
      </c>
      <c r="H5" s="115">
        <v>809147.4656</v>
      </c>
      <c r="I5" s="115">
        <v>941717.77703</v>
      </c>
      <c r="J5" s="115">
        <v>964862.98733000003</v>
      </c>
      <c r="K5" s="115">
        <v>943319.16697999998</v>
      </c>
      <c r="L5" s="115">
        <v>1034037.2363700001</v>
      </c>
      <c r="M5" s="115">
        <v>1057368.6232100001</v>
      </c>
      <c r="N5" s="115">
        <v>1125976.7998599999</v>
      </c>
      <c r="O5" s="116">
        <v>11895183.040410001</v>
      </c>
    </row>
    <row r="6" spans="1:15" s="36" customFormat="1" ht="13.8" x14ac:dyDescent="0.25">
      <c r="A6" s="86">
        <v>2025</v>
      </c>
      <c r="B6" s="114" t="s">
        <v>130</v>
      </c>
      <c r="C6" s="115">
        <v>352915.17387</v>
      </c>
      <c r="D6" s="115">
        <v>319015.45435000001</v>
      </c>
      <c r="E6" s="115">
        <v>298246.85463999998</v>
      </c>
      <c r="F6" s="115">
        <v>235638.44531000001</v>
      </c>
      <c r="G6" s="115">
        <v>282701.51890000002</v>
      </c>
      <c r="H6" s="115">
        <v>202710.94682000001</v>
      </c>
      <c r="I6" s="115">
        <v>121605.33012</v>
      </c>
      <c r="J6" s="115"/>
      <c r="K6" s="115"/>
      <c r="L6" s="115"/>
      <c r="M6" s="115"/>
      <c r="N6" s="115"/>
      <c r="O6" s="116">
        <v>1812833.72401</v>
      </c>
    </row>
    <row r="7" spans="1:15" ht="13.8" x14ac:dyDescent="0.25">
      <c r="A7" s="85">
        <v>2024</v>
      </c>
      <c r="B7" s="114" t="s">
        <v>130</v>
      </c>
      <c r="C7" s="115">
        <v>365786.03013999999</v>
      </c>
      <c r="D7" s="115">
        <v>318973.59058000002</v>
      </c>
      <c r="E7" s="115">
        <v>276697.47295999998</v>
      </c>
      <c r="F7" s="115">
        <v>211802.92189</v>
      </c>
      <c r="G7" s="115">
        <v>283633.45166999998</v>
      </c>
      <c r="H7" s="115">
        <v>259744.38430000001</v>
      </c>
      <c r="I7" s="115">
        <v>205536.84400000001</v>
      </c>
      <c r="J7" s="115">
        <v>213027.75344999999</v>
      </c>
      <c r="K7" s="115">
        <v>267545.08412000001</v>
      </c>
      <c r="L7" s="115">
        <v>289011.94835000002</v>
      </c>
      <c r="M7" s="115">
        <v>359839.37702999997</v>
      </c>
      <c r="N7" s="115">
        <v>349163.93852999998</v>
      </c>
      <c r="O7" s="116">
        <v>3400762.7970199999</v>
      </c>
    </row>
    <row r="8" spans="1:15" s="36" customFormat="1" ht="13.8" x14ac:dyDescent="0.25">
      <c r="A8" s="86">
        <v>2025</v>
      </c>
      <c r="B8" s="114" t="s">
        <v>131</v>
      </c>
      <c r="C8" s="115">
        <v>210271.67202999999</v>
      </c>
      <c r="D8" s="115">
        <v>198892.40426000001</v>
      </c>
      <c r="E8" s="115">
        <v>224552.52518</v>
      </c>
      <c r="F8" s="115">
        <v>197776.39632999999</v>
      </c>
      <c r="G8" s="115">
        <v>220012.16982000001</v>
      </c>
      <c r="H8" s="115">
        <v>186762.93299999999</v>
      </c>
      <c r="I8" s="115">
        <v>229962.66560000001</v>
      </c>
      <c r="J8" s="115"/>
      <c r="K8" s="115"/>
      <c r="L8" s="115"/>
      <c r="M8" s="115"/>
      <c r="N8" s="115"/>
      <c r="O8" s="116">
        <v>1468230.7662200001</v>
      </c>
    </row>
    <row r="9" spans="1:15" ht="13.8" x14ac:dyDescent="0.25">
      <c r="A9" s="85">
        <v>2024</v>
      </c>
      <c r="B9" s="114" t="s">
        <v>131</v>
      </c>
      <c r="C9" s="115">
        <v>232060.59815000001</v>
      </c>
      <c r="D9" s="115">
        <v>234169.64285</v>
      </c>
      <c r="E9" s="115">
        <v>239526.91080000001</v>
      </c>
      <c r="F9" s="115">
        <v>199481.55533</v>
      </c>
      <c r="G9" s="115">
        <v>216838.20627</v>
      </c>
      <c r="H9" s="115">
        <v>164240.44820000001</v>
      </c>
      <c r="I9" s="115">
        <v>225352.26917000001</v>
      </c>
      <c r="J9" s="115">
        <v>219206.78563</v>
      </c>
      <c r="K9" s="115">
        <v>227039.65951</v>
      </c>
      <c r="L9" s="115">
        <v>277355.40288000001</v>
      </c>
      <c r="M9" s="115">
        <v>242507.56886999999</v>
      </c>
      <c r="N9" s="115">
        <v>247437.49892000001</v>
      </c>
      <c r="O9" s="116">
        <v>2725216.5465799998</v>
      </c>
    </row>
    <row r="10" spans="1:15" s="36" customFormat="1" ht="13.8" x14ac:dyDescent="0.25">
      <c r="A10" s="86">
        <v>2025</v>
      </c>
      <c r="B10" s="114" t="s">
        <v>132</v>
      </c>
      <c r="C10" s="115">
        <v>163664.38253</v>
      </c>
      <c r="D10" s="115">
        <v>145349.73644000001</v>
      </c>
      <c r="E10" s="115">
        <v>161688.51065000001</v>
      </c>
      <c r="F10" s="115">
        <v>133385.72341000001</v>
      </c>
      <c r="G10" s="115">
        <v>141522.53438999999</v>
      </c>
      <c r="H10" s="115">
        <v>105493.67013</v>
      </c>
      <c r="I10" s="115">
        <v>136819.08361</v>
      </c>
      <c r="J10" s="115"/>
      <c r="K10" s="115"/>
      <c r="L10" s="115"/>
      <c r="M10" s="115"/>
      <c r="N10" s="115"/>
      <c r="O10" s="116">
        <v>987923.64116</v>
      </c>
    </row>
    <row r="11" spans="1:15" ht="13.8" x14ac:dyDescent="0.25">
      <c r="A11" s="85">
        <v>2024</v>
      </c>
      <c r="B11" s="114" t="s">
        <v>132</v>
      </c>
      <c r="C11" s="115">
        <v>160121.91939</v>
      </c>
      <c r="D11" s="115">
        <v>170080.51697</v>
      </c>
      <c r="E11" s="115">
        <v>157757.54418999999</v>
      </c>
      <c r="F11" s="115">
        <v>114231.64988</v>
      </c>
      <c r="G11" s="115">
        <v>135538.68789</v>
      </c>
      <c r="H11" s="115">
        <v>88287.88708</v>
      </c>
      <c r="I11" s="115">
        <v>103541.50005</v>
      </c>
      <c r="J11" s="115">
        <v>118719.99546000001</v>
      </c>
      <c r="K11" s="115">
        <v>196159.86228</v>
      </c>
      <c r="L11" s="115">
        <v>234517.77361</v>
      </c>
      <c r="M11" s="115">
        <v>192198.80783999999</v>
      </c>
      <c r="N11" s="115">
        <v>178215.65262000001</v>
      </c>
      <c r="O11" s="116">
        <v>1849371.7972599999</v>
      </c>
    </row>
    <row r="12" spans="1:15" s="36" customFormat="1" ht="13.8" x14ac:dyDescent="0.25">
      <c r="A12" s="86">
        <v>2025</v>
      </c>
      <c r="B12" s="114" t="s">
        <v>133</v>
      </c>
      <c r="C12" s="115">
        <v>207600.95829000001</v>
      </c>
      <c r="D12" s="115">
        <v>216996.95780999999</v>
      </c>
      <c r="E12" s="115">
        <v>217215.69190000001</v>
      </c>
      <c r="F12" s="115">
        <v>209668.71239</v>
      </c>
      <c r="G12" s="115">
        <v>188995.94536000001</v>
      </c>
      <c r="H12" s="115">
        <v>141546.45882</v>
      </c>
      <c r="I12" s="115">
        <v>166365.34843000001</v>
      </c>
      <c r="J12" s="115"/>
      <c r="K12" s="115"/>
      <c r="L12" s="115"/>
      <c r="M12" s="115"/>
      <c r="N12" s="115"/>
      <c r="O12" s="116">
        <v>1348390.0730000001</v>
      </c>
    </row>
    <row r="13" spans="1:15" ht="13.8" x14ac:dyDescent="0.25">
      <c r="A13" s="85">
        <v>2024</v>
      </c>
      <c r="B13" s="114" t="s">
        <v>133</v>
      </c>
      <c r="C13" s="115">
        <v>206128.32986999999</v>
      </c>
      <c r="D13" s="115">
        <v>196631.18028</v>
      </c>
      <c r="E13" s="115">
        <v>200759.99325</v>
      </c>
      <c r="F13" s="115">
        <v>176404.54832999999</v>
      </c>
      <c r="G13" s="115">
        <v>234691.50318999999</v>
      </c>
      <c r="H13" s="115">
        <v>151405.27651</v>
      </c>
      <c r="I13" s="115">
        <v>214541.37030000001</v>
      </c>
      <c r="J13" s="115">
        <v>161813.43124999999</v>
      </c>
      <c r="K13" s="115">
        <v>194028.25719999999</v>
      </c>
      <c r="L13" s="115">
        <v>320181.67483999999</v>
      </c>
      <c r="M13" s="115">
        <v>291210.03195999999</v>
      </c>
      <c r="N13" s="115">
        <v>285564.25935000001</v>
      </c>
      <c r="O13" s="116">
        <v>2633359.8563299999</v>
      </c>
    </row>
    <row r="14" spans="1:15" s="36" customFormat="1" ht="13.8" x14ac:dyDescent="0.25">
      <c r="A14" s="86">
        <v>2025</v>
      </c>
      <c r="B14" s="114" t="s">
        <v>134</v>
      </c>
      <c r="C14" s="115">
        <v>51262.624709999996</v>
      </c>
      <c r="D14" s="115">
        <v>41097.154790000001</v>
      </c>
      <c r="E14" s="115">
        <v>52825.998420000004</v>
      </c>
      <c r="F14" s="115">
        <v>36881.333749999998</v>
      </c>
      <c r="G14" s="115">
        <v>46389.611320000004</v>
      </c>
      <c r="H14" s="115">
        <v>38066.880599999997</v>
      </c>
      <c r="I14" s="115">
        <v>46838.771350000003</v>
      </c>
      <c r="J14" s="115"/>
      <c r="K14" s="115"/>
      <c r="L14" s="115"/>
      <c r="M14" s="115"/>
      <c r="N14" s="115"/>
      <c r="O14" s="116">
        <v>313362.37494000001</v>
      </c>
    </row>
    <row r="15" spans="1:15" ht="13.8" x14ac:dyDescent="0.25">
      <c r="A15" s="85">
        <v>2024</v>
      </c>
      <c r="B15" s="114" t="s">
        <v>134</v>
      </c>
      <c r="C15" s="115">
        <v>83436.900699999998</v>
      </c>
      <c r="D15" s="115">
        <v>82610.768530000001</v>
      </c>
      <c r="E15" s="115">
        <v>78426.065130000003</v>
      </c>
      <c r="F15" s="115">
        <v>49172.407709999999</v>
      </c>
      <c r="G15" s="115">
        <v>69796.724189999994</v>
      </c>
      <c r="H15" s="115">
        <v>70268.485010000004</v>
      </c>
      <c r="I15" s="115">
        <v>61429.349410000003</v>
      </c>
      <c r="J15" s="115">
        <v>55487.356070000002</v>
      </c>
      <c r="K15" s="115">
        <v>56089.077680000002</v>
      </c>
      <c r="L15" s="115">
        <v>60639.181680000002</v>
      </c>
      <c r="M15" s="115">
        <v>74694.796040000001</v>
      </c>
      <c r="N15" s="115">
        <v>71018.638120000003</v>
      </c>
      <c r="O15" s="116">
        <v>813069.75026999996</v>
      </c>
    </row>
    <row r="16" spans="1:15" ht="13.8" x14ac:dyDescent="0.25">
      <c r="A16" s="86">
        <v>2025</v>
      </c>
      <c r="B16" s="114" t="s">
        <v>135</v>
      </c>
      <c r="C16" s="115">
        <v>85913.865420000002</v>
      </c>
      <c r="D16" s="115">
        <v>67747.011870000002</v>
      </c>
      <c r="E16" s="115">
        <v>62660.676659999997</v>
      </c>
      <c r="F16" s="115">
        <v>77655.260739999998</v>
      </c>
      <c r="G16" s="115">
        <v>99877.326749999993</v>
      </c>
      <c r="H16" s="115">
        <v>99759.933780000007</v>
      </c>
      <c r="I16" s="115">
        <v>115058.7895</v>
      </c>
      <c r="J16" s="115"/>
      <c r="K16" s="115"/>
      <c r="L16" s="115"/>
      <c r="M16" s="115"/>
      <c r="N16" s="115"/>
      <c r="O16" s="116">
        <v>608672.86471999995</v>
      </c>
    </row>
    <row r="17" spans="1:15" ht="13.8" x14ac:dyDescent="0.25">
      <c r="A17" s="85">
        <v>2024</v>
      </c>
      <c r="B17" s="114" t="s">
        <v>135</v>
      </c>
      <c r="C17" s="115">
        <v>64406.00015</v>
      </c>
      <c r="D17" s="115">
        <v>76260.280750000005</v>
      </c>
      <c r="E17" s="115">
        <v>83673.392269999997</v>
      </c>
      <c r="F17" s="115">
        <v>67010.118220000004</v>
      </c>
      <c r="G17" s="115">
        <v>76952.423450000002</v>
      </c>
      <c r="H17" s="115">
        <v>80441.30154</v>
      </c>
      <c r="I17" s="115">
        <v>93527.62242</v>
      </c>
      <c r="J17" s="115">
        <v>98098.891300000003</v>
      </c>
      <c r="K17" s="115">
        <v>77068.329750000004</v>
      </c>
      <c r="L17" s="115">
        <v>91097.039120000001</v>
      </c>
      <c r="M17" s="115">
        <v>79503.759460000001</v>
      </c>
      <c r="N17" s="115">
        <v>90566.730309999999</v>
      </c>
      <c r="O17" s="116">
        <v>978605.88873999997</v>
      </c>
    </row>
    <row r="18" spans="1:15" ht="13.8" x14ac:dyDescent="0.25">
      <c r="A18" s="86">
        <v>2025</v>
      </c>
      <c r="B18" s="114" t="s">
        <v>136</v>
      </c>
      <c r="C18" s="115">
        <v>18347.959439999999</v>
      </c>
      <c r="D18" s="115">
        <v>19395.497370000001</v>
      </c>
      <c r="E18" s="115">
        <v>18493.122530000001</v>
      </c>
      <c r="F18" s="115">
        <v>14944.745709999999</v>
      </c>
      <c r="G18" s="115">
        <v>13651.14256</v>
      </c>
      <c r="H18" s="115">
        <v>8090.8728199999996</v>
      </c>
      <c r="I18" s="115">
        <v>9449.1544799999992</v>
      </c>
      <c r="J18" s="115"/>
      <c r="K18" s="115"/>
      <c r="L18" s="115"/>
      <c r="M18" s="115"/>
      <c r="N18" s="115"/>
      <c r="O18" s="116">
        <v>102372.49490999999</v>
      </c>
    </row>
    <row r="19" spans="1:15" ht="13.8" x14ac:dyDescent="0.25">
      <c r="A19" s="85">
        <v>2024</v>
      </c>
      <c r="B19" s="114" t="s">
        <v>136</v>
      </c>
      <c r="C19" s="115">
        <v>13984.519</v>
      </c>
      <c r="D19" s="115">
        <v>17475.448970000001</v>
      </c>
      <c r="E19" s="115">
        <v>17466.657169999999</v>
      </c>
      <c r="F19" s="115">
        <v>14415.68665</v>
      </c>
      <c r="G19" s="115">
        <v>14678.64143</v>
      </c>
      <c r="H19" s="115">
        <v>7954.6204200000002</v>
      </c>
      <c r="I19" s="115">
        <v>6293.0091000000002</v>
      </c>
      <c r="J19" s="115">
        <v>5688.9342999999999</v>
      </c>
      <c r="K19" s="115">
        <v>7601.4904299999998</v>
      </c>
      <c r="L19" s="115">
        <v>10952.754269999999</v>
      </c>
      <c r="M19" s="115">
        <v>10347.75664</v>
      </c>
      <c r="N19" s="115">
        <v>13807.07789</v>
      </c>
      <c r="O19" s="116">
        <v>140666.59627000001</v>
      </c>
    </row>
    <row r="20" spans="1:15" ht="13.8" x14ac:dyDescent="0.25">
      <c r="A20" s="86">
        <v>2025</v>
      </c>
      <c r="B20" s="114" t="s">
        <v>137</v>
      </c>
      <c r="C20" s="117">
        <v>284326.54002000001</v>
      </c>
      <c r="D20" s="117">
        <v>275420.88746</v>
      </c>
      <c r="E20" s="117">
        <v>304934.35402000003</v>
      </c>
      <c r="F20" s="117">
        <v>287997.71376999997</v>
      </c>
      <c r="G20" s="117">
        <v>335219.11700999999</v>
      </c>
      <c r="H20" s="115">
        <v>313851.81280999997</v>
      </c>
      <c r="I20" s="115">
        <v>371487.15081999998</v>
      </c>
      <c r="J20" s="115"/>
      <c r="K20" s="115"/>
      <c r="L20" s="115"/>
      <c r="M20" s="115"/>
      <c r="N20" s="115"/>
      <c r="O20" s="116">
        <v>2173237.5759100001</v>
      </c>
    </row>
    <row r="21" spans="1:15" ht="13.8" x14ac:dyDescent="0.25">
      <c r="A21" s="85">
        <v>2024</v>
      </c>
      <c r="B21" s="114" t="s">
        <v>137</v>
      </c>
      <c r="C21" s="115">
        <v>355960.40323</v>
      </c>
      <c r="D21" s="115">
        <v>311356.38655</v>
      </c>
      <c r="E21" s="115">
        <v>301716.02964999998</v>
      </c>
      <c r="F21" s="115">
        <v>302178.77643000003</v>
      </c>
      <c r="G21" s="115">
        <v>317479.84360000002</v>
      </c>
      <c r="H21" s="115">
        <v>257665.70292000001</v>
      </c>
      <c r="I21" s="115">
        <v>286268.30627</v>
      </c>
      <c r="J21" s="115">
        <v>337285.63448000001</v>
      </c>
      <c r="K21" s="115">
        <v>330368.84255</v>
      </c>
      <c r="L21" s="115">
        <v>366778.44579000003</v>
      </c>
      <c r="M21" s="115">
        <v>346917.12206000002</v>
      </c>
      <c r="N21" s="115">
        <v>348906.67934999999</v>
      </c>
      <c r="O21" s="116">
        <v>3862882.17288</v>
      </c>
    </row>
    <row r="22" spans="1:15" ht="13.8" x14ac:dyDescent="0.25">
      <c r="A22" s="86">
        <v>2025</v>
      </c>
      <c r="B22" s="114" t="s">
        <v>138</v>
      </c>
      <c r="C22" s="117">
        <v>608505.55084000004</v>
      </c>
      <c r="D22" s="117">
        <v>605571.54666999995</v>
      </c>
      <c r="E22" s="117">
        <v>671897.50399</v>
      </c>
      <c r="F22" s="117">
        <v>621139.52437</v>
      </c>
      <c r="G22" s="117">
        <v>722400.32024999999</v>
      </c>
      <c r="H22" s="115">
        <v>587976.89748000004</v>
      </c>
      <c r="I22" s="115">
        <v>691078.58297999995</v>
      </c>
      <c r="J22" s="115"/>
      <c r="K22" s="115"/>
      <c r="L22" s="115"/>
      <c r="M22" s="115"/>
      <c r="N22" s="115"/>
      <c r="O22" s="116">
        <v>4508569.9265799997</v>
      </c>
    </row>
    <row r="23" spans="1:15" ht="13.8" x14ac:dyDescent="0.25">
      <c r="A23" s="85">
        <v>2024</v>
      </c>
      <c r="B23" s="114" t="s">
        <v>138</v>
      </c>
      <c r="C23" s="115">
        <v>601553.59632000001</v>
      </c>
      <c r="D23" s="117">
        <v>652177.28650000005</v>
      </c>
      <c r="E23" s="115">
        <v>675048.94492000004</v>
      </c>
      <c r="F23" s="115">
        <v>582861.07472000003</v>
      </c>
      <c r="G23" s="115">
        <v>736581.36320999998</v>
      </c>
      <c r="H23" s="115">
        <v>544606.70472000004</v>
      </c>
      <c r="I23" s="115">
        <v>706282.01748000004</v>
      </c>
      <c r="J23" s="115">
        <v>664863.41949999996</v>
      </c>
      <c r="K23" s="115">
        <v>660451.80631999997</v>
      </c>
      <c r="L23" s="115">
        <v>689062.68923999998</v>
      </c>
      <c r="M23" s="115">
        <v>669838.20443000004</v>
      </c>
      <c r="N23" s="115">
        <v>708362.70282000001</v>
      </c>
      <c r="O23" s="116">
        <v>7891689.81018</v>
      </c>
    </row>
    <row r="24" spans="1:15" ht="13.8" x14ac:dyDescent="0.25">
      <c r="A24" s="86">
        <v>2025</v>
      </c>
      <c r="B24" s="112" t="s">
        <v>14</v>
      </c>
      <c r="C24" s="118">
        <f t="shared" ref="C24:I25" si="2">C26+C28+C30+C32+C34+C36+C38+C40+C42+C44+C46+C48+C50+C52+C54</f>
        <v>14946073.864540003</v>
      </c>
      <c r="D24" s="118">
        <f t="shared" si="2"/>
        <v>14672964.73237</v>
      </c>
      <c r="E24" s="118">
        <f t="shared" si="2"/>
        <v>16484831.27703</v>
      </c>
      <c r="F24" s="118">
        <f t="shared" si="2"/>
        <v>14836962.736829998</v>
      </c>
      <c r="G24" s="118">
        <f t="shared" si="2"/>
        <v>17886660.774720002</v>
      </c>
      <c r="H24" s="118">
        <f t="shared" si="2"/>
        <v>14620901.31617</v>
      </c>
      <c r="I24" s="118">
        <f t="shared" si="2"/>
        <v>18199467.780340001</v>
      </c>
      <c r="J24" s="118"/>
      <c r="K24" s="118"/>
      <c r="L24" s="118"/>
      <c r="M24" s="118"/>
      <c r="N24" s="118"/>
      <c r="O24" s="118">
        <f>O26+O28+O30+O32+O34+O36+O38+O40+O42+O44+O46+O48+O50+O52+O54</f>
        <v>111647862.48199999</v>
      </c>
    </row>
    <row r="25" spans="1:15" ht="13.8" x14ac:dyDescent="0.25">
      <c r="A25" s="85">
        <v>2024</v>
      </c>
      <c r="B25" s="112" t="s">
        <v>14</v>
      </c>
      <c r="C25" s="118">
        <f t="shared" si="2"/>
        <v>13627199.513730001</v>
      </c>
      <c r="D25" s="118">
        <f t="shared" si="2"/>
        <v>14881769.591020001</v>
      </c>
      <c r="E25" s="118">
        <f t="shared" si="2"/>
        <v>16222292.908059999</v>
      </c>
      <c r="F25" s="118">
        <f t="shared" si="2"/>
        <v>13217733.553599998</v>
      </c>
      <c r="G25" s="118">
        <f t="shared" si="2"/>
        <v>17151479.4245</v>
      </c>
      <c r="H25" s="118">
        <f t="shared" si="2"/>
        <v>13244028.797820002</v>
      </c>
      <c r="I25" s="118">
        <f t="shared" si="2"/>
        <v>15904381.035650004</v>
      </c>
      <c r="J25" s="118">
        <f>J27+J29+J31+J33+J35+J37+J39+J41+J43+J45+J47+J49+J51+J53+J55</f>
        <v>15476274.03465</v>
      </c>
      <c r="K25" s="118">
        <f>K27+K29+K31+K33+K35+K37+K39+K41+K43+K45+K47+K49+K51+K53+K55</f>
        <v>15723055.245150002</v>
      </c>
      <c r="L25" s="118">
        <f>L27+L29+L31+L33+L35+L37+L39+L41+L43+L45+L47+L49+L51+L53+L55</f>
        <v>16496429.281330001</v>
      </c>
      <c r="M25" s="118">
        <f>M27+M29+M31+M33+M35+M37+M39+M41+M43+M45+M47+M49+M51+M53+M55</f>
        <v>15588474.405189998</v>
      </c>
      <c r="N25" s="118">
        <f>N27+N29+N31+N33+N35+N37+N39+N41+N43+N45+N47+N49+N51+N53+N55</f>
        <v>16182096.08904</v>
      </c>
      <c r="O25" s="118">
        <f>O27+O29+O31+O33+O35+O37+O39+O41+O43+O45+O47+O49+O51+O53+O55</f>
        <v>183715213.87974</v>
      </c>
    </row>
    <row r="26" spans="1:15" ht="13.8" x14ac:dyDescent="0.25">
      <c r="A26" s="86">
        <v>2025</v>
      </c>
      <c r="B26" s="114" t="s">
        <v>139</v>
      </c>
      <c r="C26" s="115">
        <v>825335.74639999995</v>
      </c>
      <c r="D26" s="115">
        <v>756426.20744000003</v>
      </c>
      <c r="E26" s="115">
        <v>838293.76246</v>
      </c>
      <c r="F26" s="115">
        <v>770343.55001000001</v>
      </c>
      <c r="G26" s="115">
        <v>852530.85976999998</v>
      </c>
      <c r="H26" s="115">
        <v>692211.23733999999</v>
      </c>
      <c r="I26" s="115">
        <v>777527.75257999997</v>
      </c>
      <c r="J26" s="115"/>
      <c r="K26" s="115"/>
      <c r="L26" s="115"/>
      <c r="M26" s="115"/>
      <c r="N26" s="115"/>
      <c r="O26" s="116">
        <v>5512669.1160000004</v>
      </c>
    </row>
    <row r="27" spans="1:15" ht="13.8" x14ac:dyDescent="0.25">
      <c r="A27" s="85">
        <v>2024</v>
      </c>
      <c r="B27" s="114" t="s">
        <v>139</v>
      </c>
      <c r="C27" s="115">
        <v>784249.66018000001</v>
      </c>
      <c r="D27" s="115">
        <v>809996.29724999995</v>
      </c>
      <c r="E27" s="115">
        <v>816045.65555999998</v>
      </c>
      <c r="F27" s="115">
        <v>698226.25777999999</v>
      </c>
      <c r="G27" s="115">
        <v>862999.56266000005</v>
      </c>
      <c r="H27" s="115">
        <v>644767.45862000005</v>
      </c>
      <c r="I27" s="115">
        <v>797400.40336</v>
      </c>
      <c r="J27" s="115">
        <v>798077.31314999994</v>
      </c>
      <c r="K27" s="115">
        <v>805206.04648000002</v>
      </c>
      <c r="L27" s="115">
        <v>839984.71961000003</v>
      </c>
      <c r="M27" s="115">
        <v>853382.35277</v>
      </c>
      <c r="N27" s="115">
        <v>780877.54668000003</v>
      </c>
      <c r="O27" s="116">
        <v>9491213.2741</v>
      </c>
    </row>
    <row r="28" spans="1:15" ht="13.8" x14ac:dyDescent="0.25">
      <c r="A28" s="86">
        <v>2025</v>
      </c>
      <c r="B28" s="114" t="s">
        <v>140</v>
      </c>
      <c r="C28" s="115">
        <v>126180.88076</v>
      </c>
      <c r="D28" s="115">
        <v>132256.24765999999</v>
      </c>
      <c r="E28" s="115">
        <v>140738.73027</v>
      </c>
      <c r="F28" s="115">
        <v>102738.61274</v>
      </c>
      <c r="G28" s="115">
        <v>124292.65799000001</v>
      </c>
      <c r="H28" s="115">
        <v>90538.500249999997</v>
      </c>
      <c r="I28" s="115">
        <v>132769.88414000001</v>
      </c>
      <c r="J28" s="115"/>
      <c r="K28" s="115"/>
      <c r="L28" s="115"/>
      <c r="M28" s="115"/>
      <c r="N28" s="115"/>
      <c r="O28" s="116">
        <v>849515.51381000003</v>
      </c>
    </row>
    <row r="29" spans="1:15" ht="13.8" x14ac:dyDescent="0.25">
      <c r="A29" s="85">
        <v>2024</v>
      </c>
      <c r="B29" s="114" t="s">
        <v>140</v>
      </c>
      <c r="C29" s="115">
        <v>120175.20372999999</v>
      </c>
      <c r="D29" s="115">
        <v>142892.26903</v>
      </c>
      <c r="E29" s="115">
        <v>145746.46048000001</v>
      </c>
      <c r="F29" s="115">
        <v>105392.92955</v>
      </c>
      <c r="G29" s="115">
        <v>135760.14150999999</v>
      </c>
      <c r="H29" s="115">
        <v>98663.976160000006</v>
      </c>
      <c r="I29" s="115">
        <v>138549.79115</v>
      </c>
      <c r="J29" s="115">
        <v>147827.05361</v>
      </c>
      <c r="K29" s="115">
        <v>131933.71492999999</v>
      </c>
      <c r="L29" s="115">
        <v>132599.6967</v>
      </c>
      <c r="M29" s="115">
        <v>116543.52714999999</v>
      </c>
      <c r="N29" s="115">
        <v>110010.47094</v>
      </c>
      <c r="O29" s="116">
        <v>1526095.2349400001</v>
      </c>
    </row>
    <row r="30" spans="1:15" s="36" customFormat="1" ht="13.8" x14ac:dyDescent="0.25">
      <c r="A30" s="86">
        <v>2025</v>
      </c>
      <c r="B30" s="114" t="s">
        <v>141</v>
      </c>
      <c r="C30" s="115">
        <v>229214.42788</v>
      </c>
      <c r="D30" s="115">
        <v>227658.70558000001</v>
      </c>
      <c r="E30" s="115">
        <v>234222.61235000001</v>
      </c>
      <c r="F30" s="115">
        <v>199184.30153</v>
      </c>
      <c r="G30" s="115">
        <v>233991.10759999999</v>
      </c>
      <c r="H30" s="115">
        <v>165580.83863000001</v>
      </c>
      <c r="I30" s="115">
        <v>231342.79272</v>
      </c>
      <c r="J30" s="115"/>
      <c r="K30" s="115"/>
      <c r="L30" s="115"/>
      <c r="M30" s="115"/>
      <c r="N30" s="115"/>
      <c r="O30" s="116">
        <v>1521194.78629</v>
      </c>
    </row>
    <row r="31" spans="1:15" ht="13.8" x14ac:dyDescent="0.25">
      <c r="A31" s="85">
        <v>2024</v>
      </c>
      <c r="B31" s="114" t="s">
        <v>141</v>
      </c>
      <c r="C31" s="115">
        <v>238938.0986</v>
      </c>
      <c r="D31" s="115">
        <v>260241.12450999999</v>
      </c>
      <c r="E31" s="115">
        <v>246980.57407</v>
      </c>
      <c r="F31" s="115">
        <v>190090.99137999999</v>
      </c>
      <c r="G31" s="115">
        <v>260317.93539</v>
      </c>
      <c r="H31" s="115">
        <v>177515.19346000001</v>
      </c>
      <c r="I31" s="115">
        <v>230127.98525</v>
      </c>
      <c r="J31" s="115">
        <v>231281.49836</v>
      </c>
      <c r="K31" s="115">
        <v>250243.95947999999</v>
      </c>
      <c r="L31" s="115">
        <v>274182.40727999998</v>
      </c>
      <c r="M31" s="115">
        <v>259893.22266999999</v>
      </c>
      <c r="N31" s="115">
        <v>247137.72871</v>
      </c>
      <c r="O31" s="116">
        <v>2866950.7191599999</v>
      </c>
    </row>
    <row r="32" spans="1:15" ht="13.8" x14ac:dyDescent="0.25">
      <c r="A32" s="86">
        <v>2025</v>
      </c>
      <c r="B32" s="114" t="s">
        <v>142</v>
      </c>
      <c r="C32" s="117">
        <v>2551459.2172599998</v>
      </c>
      <c r="D32" s="117">
        <v>2487389.6304500001</v>
      </c>
      <c r="E32" s="117">
        <v>2725220.8313600002</v>
      </c>
      <c r="F32" s="117">
        <v>2612728.43775</v>
      </c>
      <c r="G32" s="117">
        <v>2784944.09271</v>
      </c>
      <c r="H32" s="117">
        <v>2607521.9240700002</v>
      </c>
      <c r="I32" s="117">
        <v>3433802.7850100002</v>
      </c>
      <c r="J32" s="117"/>
      <c r="K32" s="117"/>
      <c r="L32" s="117"/>
      <c r="M32" s="117"/>
      <c r="N32" s="117"/>
      <c r="O32" s="116">
        <v>19203066.918609999</v>
      </c>
    </row>
    <row r="33" spans="1:15" ht="13.8" x14ac:dyDescent="0.25">
      <c r="A33" s="85">
        <v>2024</v>
      </c>
      <c r="B33" s="114" t="s">
        <v>142</v>
      </c>
      <c r="C33" s="115">
        <v>2368035.8759400002</v>
      </c>
      <c r="D33" s="115">
        <v>2618367.2222799999</v>
      </c>
      <c r="E33" s="115">
        <v>3078037.79464</v>
      </c>
      <c r="F33" s="117">
        <v>2491679.9994999999</v>
      </c>
      <c r="G33" s="117">
        <v>3020389.8318599998</v>
      </c>
      <c r="H33" s="117">
        <v>2217018.4469499998</v>
      </c>
      <c r="I33" s="117">
        <v>2583424.1825100002</v>
      </c>
      <c r="J33" s="117">
        <v>2555445.01853</v>
      </c>
      <c r="K33" s="117">
        <v>2181988.3950200002</v>
      </c>
      <c r="L33" s="117">
        <v>2450341.4235999999</v>
      </c>
      <c r="M33" s="117">
        <v>2518661.5447300002</v>
      </c>
      <c r="N33" s="117">
        <v>2656944.3107500002</v>
      </c>
      <c r="O33" s="116">
        <v>30740334.04631</v>
      </c>
    </row>
    <row r="34" spans="1:15" ht="13.8" x14ac:dyDescent="0.25">
      <c r="A34" s="86">
        <v>2025</v>
      </c>
      <c r="B34" s="114" t="s">
        <v>143</v>
      </c>
      <c r="C34" s="115">
        <v>1409496.98554</v>
      </c>
      <c r="D34" s="115">
        <v>1355303.1942799999</v>
      </c>
      <c r="E34" s="115">
        <v>1414489.3534200001</v>
      </c>
      <c r="F34" s="115">
        <v>1226359.8325499999</v>
      </c>
      <c r="G34" s="115">
        <v>1516139.81727</v>
      </c>
      <c r="H34" s="115">
        <v>1198388.83177</v>
      </c>
      <c r="I34" s="115">
        <v>1584767.8550199999</v>
      </c>
      <c r="J34" s="115"/>
      <c r="K34" s="115"/>
      <c r="L34" s="115"/>
      <c r="M34" s="115"/>
      <c r="N34" s="115"/>
      <c r="O34" s="116">
        <v>9704945.8698500004</v>
      </c>
    </row>
    <row r="35" spans="1:15" ht="13.8" x14ac:dyDescent="0.25">
      <c r="A35" s="85">
        <v>2024</v>
      </c>
      <c r="B35" s="114" t="s">
        <v>143</v>
      </c>
      <c r="C35" s="115">
        <v>1418065.32274</v>
      </c>
      <c r="D35" s="115">
        <v>1498001.51193</v>
      </c>
      <c r="E35" s="115">
        <v>1611756.4151399999</v>
      </c>
      <c r="F35" s="115">
        <v>1225747.8668899999</v>
      </c>
      <c r="G35" s="115">
        <v>1640632.5457299999</v>
      </c>
      <c r="H35" s="115">
        <v>1294195.6225999999</v>
      </c>
      <c r="I35" s="115">
        <v>1657565.24235</v>
      </c>
      <c r="J35" s="115">
        <v>1667749.46985</v>
      </c>
      <c r="K35" s="115">
        <v>1580748.44468</v>
      </c>
      <c r="L35" s="115">
        <v>1571875.17502</v>
      </c>
      <c r="M35" s="115">
        <v>1485330.8787400001</v>
      </c>
      <c r="N35" s="115">
        <v>1260097.77944</v>
      </c>
      <c r="O35" s="116">
        <v>17911766.275109999</v>
      </c>
    </row>
    <row r="36" spans="1:15" ht="13.8" x14ac:dyDescent="0.25">
      <c r="A36" s="86">
        <v>2025</v>
      </c>
      <c r="B36" s="114" t="s">
        <v>144</v>
      </c>
      <c r="C36" s="115">
        <v>2996609.9279900002</v>
      </c>
      <c r="D36" s="115">
        <v>2976812.7282799999</v>
      </c>
      <c r="E36" s="115">
        <v>3514539.4872300001</v>
      </c>
      <c r="F36" s="115">
        <v>3143613.9139700001</v>
      </c>
      <c r="G36" s="115">
        <v>3945093.40344</v>
      </c>
      <c r="H36" s="115">
        <v>3407673.3901900002</v>
      </c>
      <c r="I36" s="115">
        <v>3837870.3466599998</v>
      </c>
      <c r="J36" s="115"/>
      <c r="K36" s="115"/>
      <c r="L36" s="115"/>
      <c r="M36" s="115"/>
      <c r="N36" s="115"/>
      <c r="O36" s="116">
        <v>23822213.197760001</v>
      </c>
    </row>
    <row r="37" spans="1:15" ht="13.8" x14ac:dyDescent="0.25">
      <c r="A37" s="85">
        <v>2024</v>
      </c>
      <c r="B37" s="114" t="s">
        <v>144</v>
      </c>
      <c r="C37" s="115">
        <v>2776678.2288700002</v>
      </c>
      <c r="D37" s="115">
        <v>3127369.5536699998</v>
      </c>
      <c r="E37" s="115">
        <v>3221020.5920699998</v>
      </c>
      <c r="F37" s="115">
        <v>2739689.4615000002</v>
      </c>
      <c r="G37" s="115">
        <v>3211067.0967899999</v>
      </c>
      <c r="H37" s="115">
        <v>2613745.7413300001</v>
      </c>
      <c r="I37" s="115">
        <v>3119674.23208</v>
      </c>
      <c r="J37" s="115">
        <v>2697131.48918</v>
      </c>
      <c r="K37" s="115">
        <v>3399951.85109</v>
      </c>
      <c r="L37" s="115">
        <v>3570370.03388</v>
      </c>
      <c r="M37" s="115">
        <v>3237181.6340600001</v>
      </c>
      <c r="N37" s="115">
        <v>3483723.1049899999</v>
      </c>
      <c r="O37" s="116">
        <v>37197603.019510001</v>
      </c>
    </row>
    <row r="38" spans="1:15" ht="13.8" x14ac:dyDescent="0.25">
      <c r="A38" s="86">
        <v>2025</v>
      </c>
      <c r="B38" s="114" t="s">
        <v>145</v>
      </c>
      <c r="C38" s="115">
        <v>82415.475059999997</v>
      </c>
      <c r="D38" s="115">
        <v>158784.48155999999</v>
      </c>
      <c r="E38" s="115">
        <v>86356.291979999995</v>
      </c>
      <c r="F38" s="115">
        <v>129783.30017</v>
      </c>
      <c r="G38" s="115">
        <v>367051.56397000002</v>
      </c>
      <c r="H38" s="115">
        <v>84067.867240000007</v>
      </c>
      <c r="I38" s="115">
        <v>273653.41882999998</v>
      </c>
      <c r="J38" s="115"/>
      <c r="K38" s="115"/>
      <c r="L38" s="115"/>
      <c r="M38" s="115"/>
      <c r="N38" s="115"/>
      <c r="O38" s="116">
        <v>1182112.3988099999</v>
      </c>
    </row>
    <row r="39" spans="1:15" ht="13.8" x14ac:dyDescent="0.25">
      <c r="A39" s="85">
        <v>2024</v>
      </c>
      <c r="B39" s="114" t="s">
        <v>145</v>
      </c>
      <c r="C39" s="115">
        <v>167284.17989999999</v>
      </c>
      <c r="D39" s="115">
        <v>141237.81938999999</v>
      </c>
      <c r="E39" s="115">
        <v>142964.37304999999</v>
      </c>
      <c r="F39" s="115">
        <v>80867.331659999996</v>
      </c>
      <c r="G39" s="115">
        <v>168148.12448999999</v>
      </c>
      <c r="H39" s="115">
        <v>220068.33278999999</v>
      </c>
      <c r="I39" s="115">
        <v>118286.72552000001</v>
      </c>
      <c r="J39" s="115">
        <v>91670.812439999994</v>
      </c>
      <c r="K39" s="115">
        <v>234435.90804000001</v>
      </c>
      <c r="L39" s="115">
        <v>172867.80115000001</v>
      </c>
      <c r="M39" s="115">
        <v>152747.57754</v>
      </c>
      <c r="N39" s="115">
        <v>221165.67335</v>
      </c>
      <c r="O39" s="116">
        <v>1911744.6593200001</v>
      </c>
    </row>
    <row r="40" spans="1:15" ht="13.8" x14ac:dyDescent="0.25">
      <c r="A40" s="86">
        <v>2025</v>
      </c>
      <c r="B40" s="114" t="s">
        <v>146</v>
      </c>
      <c r="C40" s="115">
        <v>1223847.5885399999</v>
      </c>
      <c r="D40" s="115">
        <v>1293154.21728</v>
      </c>
      <c r="E40" s="115">
        <v>1477765.59467</v>
      </c>
      <c r="F40" s="115">
        <v>1379513.0529199999</v>
      </c>
      <c r="G40" s="115">
        <v>1673672.7888799999</v>
      </c>
      <c r="H40" s="115">
        <v>1275347.56231</v>
      </c>
      <c r="I40" s="115">
        <v>1567616.7195600001</v>
      </c>
      <c r="J40" s="115"/>
      <c r="K40" s="115"/>
      <c r="L40" s="115"/>
      <c r="M40" s="115"/>
      <c r="N40" s="115"/>
      <c r="O40" s="116">
        <v>9890917.5241599996</v>
      </c>
    </row>
    <row r="41" spans="1:15" ht="13.8" x14ac:dyDescent="0.25">
      <c r="A41" s="85">
        <v>2024</v>
      </c>
      <c r="B41" s="114" t="s">
        <v>146</v>
      </c>
      <c r="C41" s="115">
        <v>1207598.6345800001</v>
      </c>
      <c r="D41" s="115">
        <v>1286242.07118</v>
      </c>
      <c r="E41" s="115">
        <v>1459950.9856400001</v>
      </c>
      <c r="F41" s="115">
        <v>1195150.9004200001</v>
      </c>
      <c r="G41" s="115">
        <v>1494941.3104999999</v>
      </c>
      <c r="H41" s="115">
        <v>1188416.8364899999</v>
      </c>
      <c r="I41" s="115">
        <v>1407446.60393</v>
      </c>
      <c r="J41" s="115">
        <v>1476118.95367</v>
      </c>
      <c r="K41" s="115">
        <v>1477223.40487</v>
      </c>
      <c r="L41" s="115">
        <v>1549894.8411000001</v>
      </c>
      <c r="M41" s="115">
        <v>1447985.4338199999</v>
      </c>
      <c r="N41" s="115">
        <v>1476942.5273</v>
      </c>
      <c r="O41" s="116">
        <v>16667912.5035</v>
      </c>
    </row>
    <row r="42" spans="1:15" ht="13.8" x14ac:dyDescent="0.25">
      <c r="A42" s="86">
        <v>2025</v>
      </c>
      <c r="B42" s="114" t="s">
        <v>147</v>
      </c>
      <c r="C42" s="115">
        <v>790492.70692000003</v>
      </c>
      <c r="D42" s="115">
        <v>808284.32455999998</v>
      </c>
      <c r="E42" s="115">
        <v>915369.04556</v>
      </c>
      <c r="F42" s="115">
        <v>854340.64365999994</v>
      </c>
      <c r="G42" s="115">
        <v>1005725.66646</v>
      </c>
      <c r="H42" s="115">
        <v>799120.82377000002</v>
      </c>
      <c r="I42" s="115">
        <v>988323.71823</v>
      </c>
      <c r="J42" s="115"/>
      <c r="K42" s="115"/>
      <c r="L42" s="115"/>
      <c r="M42" s="115"/>
      <c r="N42" s="115"/>
      <c r="O42" s="116">
        <v>6161656.9291599998</v>
      </c>
    </row>
    <row r="43" spans="1:15" ht="13.8" x14ac:dyDescent="0.25">
      <c r="A43" s="85">
        <v>2024</v>
      </c>
      <c r="B43" s="114" t="s">
        <v>147</v>
      </c>
      <c r="C43" s="115">
        <v>823130.64222000004</v>
      </c>
      <c r="D43" s="115">
        <v>910253.27472999995</v>
      </c>
      <c r="E43" s="115">
        <v>1026376.15772</v>
      </c>
      <c r="F43" s="115">
        <v>844591.32082000002</v>
      </c>
      <c r="G43" s="115">
        <v>1065056.0932499999</v>
      </c>
      <c r="H43" s="115">
        <v>763686.31186000002</v>
      </c>
      <c r="I43" s="115">
        <v>945829.18521000003</v>
      </c>
      <c r="J43" s="115">
        <v>974885.41562999994</v>
      </c>
      <c r="K43" s="115">
        <v>925527.05882999999</v>
      </c>
      <c r="L43" s="115">
        <v>994974.15032999997</v>
      </c>
      <c r="M43" s="115">
        <v>944165.74436999997</v>
      </c>
      <c r="N43" s="115">
        <v>963812.76512</v>
      </c>
      <c r="O43" s="116">
        <v>11182288.12009</v>
      </c>
    </row>
    <row r="44" spans="1:15" ht="13.8" x14ac:dyDescent="0.25">
      <c r="A44" s="86">
        <v>2025</v>
      </c>
      <c r="B44" s="114" t="s">
        <v>148</v>
      </c>
      <c r="C44" s="115">
        <v>1010269.87797</v>
      </c>
      <c r="D44" s="115">
        <v>1020236.55007</v>
      </c>
      <c r="E44" s="115">
        <v>1134665.8904599999</v>
      </c>
      <c r="F44" s="115">
        <v>1080277.87806</v>
      </c>
      <c r="G44" s="115">
        <v>1234945.6140600001</v>
      </c>
      <c r="H44" s="115">
        <v>968360.36844999995</v>
      </c>
      <c r="I44" s="115">
        <v>1189388.9166900001</v>
      </c>
      <c r="J44" s="115"/>
      <c r="K44" s="115"/>
      <c r="L44" s="115"/>
      <c r="M44" s="115"/>
      <c r="N44" s="115"/>
      <c r="O44" s="116">
        <v>7638145.0957599999</v>
      </c>
    </row>
    <row r="45" spans="1:15" ht="13.8" x14ac:dyDescent="0.25">
      <c r="A45" s="85">
        <v>2024</v>
      </c>
      <c r="B45" s="114" t="s">
        <v>148</v>
      </c>
      <c r="C45" s="115">
        <v>938381.50089000002</v>
      </c>
      <c r="D45" s="115">
        <v>982557.92680999998</v>
      </c>
      <c r="E45" s="115">
        <v>1078731.83228</v>
      </c>
      <c r="F45" s="115">
        <v>916509.59340999997</v>
      </c>
      <c r="G45" s="115">
        <v>1205382.50761</v>
      </c>
      <c r="H45" s="115">
        <v>935318.57178999996</v>
      </c>
      <c r="I45" s="115">
        <v>1101771.83323</v>
      </c>
      <c r="J45" s="115">
        <v>1077843.8654</v>
      </c>
      <c r="K45" s="115">
        <v>1042526.31495</v>
      </c>
      <c r="L45" s="115">
        <v>1118230.21793</v>
      </c>
      <c r="M45" s="115">
        <v>1058712.7478199999</v>
      </c>
      <c r="N45" s="115">
        <v>972145.35231999995</v>
      </c>
      <c r="O45" s="116">
        <v>12428112.26444</v>
      </c>
    </row>
    <row r="46" spans="1:15" ht="13.8" x14ac:dyDescent="0.25">
      <c r="A46" s="86">
        <v>2025</v>
      </c>
      <c r="B46" s="114" t="s">
        <v>149</v>
      </c>
      <c r="C46" s="115">
        <v>1245943.1946099999</v>
      </c>
      <c r="D46" s="115">
        <v>1232335.5038099999</v>
      </c>
      <c r="E46" s="115">
        <v>1539597.6026399999</v>
      </c>
      <c r="F46" s="115">
        <v>1299540.93444</v>
      </c>
      <c r="G46" s="115">
        <v>1496963.7512099999</v>
      </c>
      <c r="H46" s="115">
        <v>1430479.29627</v>
      </c>
      <c r="I46" s="115">
        <v>1370482.84366</v>
      </c>
      <c r="J46" s="115"/>
      <c r="K46" s="115"/>
      <c r="L46" s="115"/>
      <c r="M46" s="115"/>
      <c r="N46" s="115"/>
      <c r="O46" s="116">
        <v>9615343.1266399994</v>
      </c>
    </row>
    <row r="47" spans="1:15" ht="13.8" x14ac:dyDescent="0.25">
      <c r="A47" s="85">
        <v>2024</v>
      </c>
      <c r="B47" s="114" t="s">
        <v>149</v>
      </c>
      <c r="C47" s="115">
        <v>1113595.23884</v>
      </c>
      <c r="D47" s="115">
        <v>1375360.5803400001</v>
      </c>
      <c r="E47" s="115">
        <v>1467693.5105699999</v>
      </c>
      <c r="F47" s="115">
        <v>1192096.1973600001</v>
      </c>
      <c r="G47" s="115">
        <v>1452071.49911</v>
      </c>
      <c r="H47" s="115">
        <v>1312279.8940999999</v>
      </c>
      <c r="I47" s="115">
        <v>1415847.8846100001</v>
      </c>
      <c r="J47" s="115">
        <v>1404791.62567</v>
      </c>
      <c r="K47" s="115">
        <v>1466592.42056</v>
      </c>
      <c r="L47" s="115">
        <v>1253400.8991799999</v>
      </c>
      <c r="M47" s="115">
        <v>1246125.7803799999</v>
      </c>
      <c r="N47" s="115">
        <v>1433590.9294700001</v>
      </c>
      <c r="O47" s="116">
        <v>16133446.46019</v>
      </c>
    </row>
    <row r="48" spans="1:15" ht="13.8" x14ac:dyDescent="0.25">
      <c r="A48" s="86">
        <v>2025</v>
      </c>
      <c r="B48" s="114" t="s">
        <v>150</v>
      </c>
      <c r="C48" s="115">
        <v>317207.96854999999</v>
      </c>
      <c r="D48" s="115">
        <v>320325.62663000001</v>
      </c>
      <c r="E48" s="115">
        <v>375154.34970000002</v>
      </c>
      <c r="F48" s="115">
        <v>387229.87857</v>
      </c>
      <c r="G48" s="115">
        <v>413808.98363999999</v>
      </c>
      <c r="H48" s="115">
        <v>365594.55388000002</v>
      </c>
      <c r="I48" s="115">
        <v>429890.88711000001</v>
      </c>
      <c r="J48" s="115"/>
      <c r="K48" s="115"/>
      <c r="L48" s="115"/>
      <c r="M48" s="115"/>
      <c r="N48" s="115"/>
      <c r="O48" s="116">
        <v>2609212.2480799998</v>
      </c>
    </row>
    <row r="49" spans="1:15" ht="13.8" x14ac:dyDescent="0.25">
      <c r="A49" s="85">
        <v>2024</v>
      </c>
      <c r="B49" s="114" t="s">
        <v>150</v>
      </c>
      <c r="C49" s="115">
        <v>322327.83571999997</v>
      </c>
      <c r="D49" s="115">
        <v>348209.80783000001</v>
      </c>
      <c r="E49" s="115">
        <v>385061.33549000003</v>
      </c>
      <c r="F49" s="115">
        <v>334330.47073</v>
      </c>
      <c r="G49" s="115">
        <v>419447.12485000002</v>
      </c>
      <c r="H49" s="115">
        <v>332515.08912000002</v>
      </c>
      <c r="I49" s="115">
        <v>381421.19212000002</v>
      </c>
      <c r="J49" s="115">
        <v>362541.25273000001</v>
      </c>
      <c r="K49" s="115">
        <v>375761.42826000002</v>
      </c>
      <c r="L49" s="115">
        <v>364343.08331000002</v>
      </c>
      <c r="M49" s="115">
        <v>345266.36317999999</v>
      </c>
      <c r="N49" s="115">
        <v>339603.68484</v>
      </c>
      <c r="O49" s="116">
        <v>4310828.66818</v>
      </c>
    </row>
    <row r="50" spans="1:15" ht="13.8" x14ac:dyDescent="0.25">
      <c r="A50" s="86">
        <v>2025</v>
      </c>
      <c r="B50" s="114" t="s">
        <v>151</v>
      </c>
      <c r="C50" s="115">
        <v>1163500.83919</v>
      </c>
      <c r="D50" s="115">
        <v>878031.82617000001</v>
      </c>
      <c r="E50" s="115">
        <v>566799.01580000005</v>
      </c>
      <c r="F50" s="115">
        <v>503273.51063999999</v>
      </c>
      <c r="G50" s="115">
        <v>838745.49598999997</v>
      </c>
      <c r="H50" s="115">
        <v>381009.43458</v>
      </c>
      <c r="I50" s="115">
        <v>739671.43470999994</v>
      </c>
      <c r="J50" s="115"/>
      <c r="K50" s="115"/>
      <c r="L50" s="115"/>
      <c r="M50" s="115"/>
      <c r="N50" s="115"/>
      <c r="O50" s="116">
        <v>5071031.5570799997</v>
      </c>
    </row>
    <row r="51" spans="1:15" ht="13.8" x14ac:dyDescent="0.25">
      <c r="A51" s="85">
        <v>2024</v>
      </c>
      <c r="B51" s="114" t="s">
        <v>151</v>
      </c>
      <c r="C51" s="115">
        <v>467741.89817</v>
      </c>
      <c r="D51" s="115">
        <v>481096.82188</v>
      </c>
      <c r="E51" s="115">
        <v>544457.50179000001</v>
      </c>
      <c r="F51" s="115">
        <v>341928.67125999997</v>
      </c>
      <c r="G51" s="115">
        <v>581596.20261000004</v>
      </c>
      <c r="H51" s="115">
        <v>402423.97295000002</v>
      </c>
      <c r="I51" s="115">
        <v>953690.73649000004</v>
      </c>
      <c r="J51" s="115">
        <v>962218.46984999999</v>
      </c>
      <c r="K51" s="115">
        <v>669029.85039000004</v>
      </c>
      <c r="L51" s="115">
        <v>754837.92010999995</v>
      </c>
      <c r="M51" s="115">
        <v>684358.59065999999</v>
      </c>
      <c r="N51" s="115">
        <v>631474.98289999994</v>
      </c>
      <c r="O51" s="116">
        <v>7474855.6190600004</v>
      </c>
    </row>
    <row r="52" spans="1:15" ht="13.8" x14ac:dyDescent="0.25">
      <c r="A52" s="86">
        <v>2025</v>
      </c>
      <c r="B52" s="114" t="s">
        <v>152</v>
      </c>
      <c r="C52" s="115">
        <v>385110.74924999999</v>
      </c>
      <c r="D52" s="115">
        <v>435240.33497999999</v>
      </c>
      <c r="E52" s="115">
        <v>883990.46005999995</v>
      </c>
      <c r="F52" s="115">
        <v>538272.81357999996</v>
      </c>
      <c r="G52" s="115">
        <v>741066.14824000001</v>
      </c>
      <c r="H52" s="115">
        <v>622721.0172</v>
      </c>
      <c r="I52" s="115">
        <v>984605.87147000001</v>
      </c>
      <c r="J52" s="115"/>
      <c r="K52" s="115"/>
      <c r="L52" s="115"/>
      <c r="M52" s="115"/>
      <c r="N52" s="115"/>
      <c r="O52" s="116">
        <v>4591007.3947799997</v>
      </c>
    </row>
    <row r="53" spans="1:15" ht="13.8" x14ac:dyDescent="0.25">
      <c r="A53" s="85">
        <v>2024</v>
      </c>
      <c r="B53" s="114" t="s">
        <v>152</v>
      </c>
      <c r="C53" s="115">
        <v>329894.10360999999</v>
      </c>
      <c r="D53" s="115">
        <v>299868.98099000001</v>
      </c>
      <c r="E53" s="115">
        <v>358167.08747999999</v>
      </c>
      <c r="F53" s="115">
        <v>349697.69761999999</v>
      </c>
      <c r="G53" s="115">
        <v>980414.38081999996</v>
      </c>
      <c r="H53" s="115">
        <v>564215.96891000005</v>
      </c>
      <c r="I53" s="115">
        <v>431114.92654999997</v>
      </c>
      <c r="J53" s="115">
        <v>422556.94748999999</v>
      </c>
      <c r="K53" s="115">
        <v>566546.13355000003</v>
      </c>
      <c r="L53" s="115">
        <v>820107.25635000004</v>
      </c>
      <c r="M53" s="115">
        <v>613686.10137000005</v>
      </c>
      <c r="N53" s="115">
        <v>997520.48196</v>
      </c>
      <c r="O53" s="116">
        <v>6733790.0667000003</v>
      </c>
    </row>
    <row r="54" spans="1:15" ht="13.8" x14ac:dyDescent="0.25">
      <c r="A54" s="86">
        <v>2025</v>
      </c>
      <c r="B54" s="114" t="s">
        <v>153</v>
      </c>
      <c r="C54" s="115">
        <v>588988.27862</v>
      </c>
      <c r="D54" s="115">
        <v>590725.15362</v>
      </c>
      <c r="E54" s="115">
        <v>637628.24907000002</v>
      </c>
      <c r="F54" s="115">
        <v>609762.07623999997</v>
      </c>
      <c r="G54" s="115">
        <v>657688.82348999998</v>
      </c>
      <c r="H54" s="115">
        <v>532285.67021999997</v>
      </c>
      <c r="I54" s="115">
        <v>657752.55394999997</v>
      </c>
      <c r="J54" s="115"/>
      <c r="K54" s="115"/>
      <c r="L54" s="115"/>
      <c r="M54" s="115"/>
      <c r="N54" s="115"/>
      <c r="O54" s="116">
        <v>4274830.8052099999</v>
      </c>
    </row>
    <row r="55" spans="1:15" ht="13.8" x14ac:dyDescent="0.25">
      <c r="A55" s="85">
        <v>2024</v>
      </c>
      <c r="B55" s="114" t="s">
        <v>153</v>
      </c>
      <c r="C55" s="115">
        <v>551103.08973999997</v>
      </c>
      <c r="D55" s="115">
        <v>600074.32920000004</v>
      </c>
      <c r="E55" s="115">
        <v>639302.63208000001</v>
      </c>
      <c r="F55" s="115">
        <v>511733.86372000002</v>
      </c>
      <c r="G55" s="115">
        <v>653255.06732000003</v>
      </c>
      <c r="H55" s="115">
        <v>479197.38069000002</v>
      </c>
      <c r="I55" s="115">
        <v>622230.11129000003</v>
      </c>
      <c r="J55" s="115">
        <v>606134.84909000003</v>
      </c>
      <c r="K55" s="115">
        <v>615340.31402000005</v>
      </c>
      <c r="L55" s="115">
        <v>628419.65578000003</v>
      </c>
      <c r="M55" s="115">
        <v>624432.90593000001</v>
      </c>
      <c r="N55" s="115">
        <v>607048.75026999996</v>
      </c>
      <c r="O55" s="116">
        <v>7138272.9491299996</v>
      </c>
    </row>
    <row r="56" spans="1:15" ht="13.8" x14ac:dyDescent="0.25">
      <c r="A56" s="86">
        <v>2025</v>
      </c>
      <c r="B56" s="112" t="s">
        <v>30</v>
      </c>
      <c r="C56" s="118">
        <f>C58</f>
        <v>456797.23924999998</v>
      </c>
      <c r="D56" s="118">
        <f t="shared" ref="D56:O56" si="3">D58</f>
        <v>417966.86514000001</v>
      </c>
      <c r="E56" s="118">
        <f t="shared" si="3"/>
        <v>492847.45789000002</v>
      </c>
      <c r="F56" s="118">
        <f t="shared" si="3"/>
        <v>474551.65010000003</v>
      </c>
      <c r="G56" s="118">
        <f t="shared" si="3"/>
        <v>531815.22548999998</v>
      </c>
      <c r="H56" s="118">
        <f t="shared" si="3"/>
        <v>491088.55936000001</v>
      </c>
      <c r="I56" s="118">
        <f t="shared" si="3"/>
        <v>572028.87991000002</v>
      </c>
      <c r="J56" s="118"/>
      <c r="K56" s="118"/>
      <c r="L56" s="118"/>
      <c r="M56" s="118"/>
      <c r="N56" s="118"/>
      <c r="O56" s="118">
        <f t="shared" si="3"/>
        <v>3437095.87714</v>
      </c>
    </row>
    <row r="57" spans="1:15" ht="13.8" x14ac:dyDescent="0.25">
      <c r="A57" s="85">
        <v>2024</v>
      </c>
      <c r="B57" s="112" t="s">
        <v>30</v>
      </c>
      <c r="C57" s="118">
        <f>C59</f>
        <v>445585.55433999997</v>
      </c>
      <c r="D57" s="118">
        <f t="shared" ref="D57:O57" si="4">D59</f>
        <v>451862.79801999999</v>
      </c>
      <c r="E57" s="118">
        <f t="shared" si="4"/>
        <v>499133.05374</v>
      </c>
      <c r="F57" s="118">
        <f t="shared" si="4"/>
        <v>465815.15151</v>
      </c>
      <c r="G57" s="118">
        <f t="shared" si="4"/>
        <v>545499.02194000001</v>
      </c>
      <c r="H57" s="118">
        <f t="shared" si="4"/>
        <v>432180.37313000002</v>
      </c>
      <c r="I57" s="118">
        <f t="shared" si="4"/>
        <v>569360.75133999996</v>
      </c>
      <c r="J57" s="118">
        <f t="shared" si="4"/>
        <v>521644.85258000001</v>
      </c>
      <c r="K57" s="118">
        <f t="shared" si="4"/>
        <v>490469.18617</v>
      </c>
      <c r="L57" s="118">
        <f t="shared" si="4"/>
        <v>566596.24933999998</v>
      </c>
      <c r="M57" s="118">
        <f t="shared" si="4"/>
        <v>485379.73264</v>
      </c>
      <c r="N57" s="118">
        <f t="shared" si="4"/>
        <v>534488.89229999995</v>
      </c>
      <c r="O57" s="118">
        <f t="shared" si="4"/>
        <v>6008015.6170499995</v>
      </c>
    </row>
    <row r="58" spans="1:15" ht="13.8" x14ac:dyDescent="0.25">
      <c r="A58" s="86">
        <v>2025</v>
      </c>
      <c r="B58" s="114" t="s">
        <v>154</v>
      </c>
      <c r="C58" s="115">
        <v>456797.23924999998</v>
      </c>
      <c r="D58" s="115">
        <v>417966.86514000001</v>
      </c>
      <c r="E58" s="115">
        <v>492847.45789000002</v>
      </c>
      <c r="F58" s="115">
        <v>474551.65010000003</v>
      </c>
      <c r="G58" s="115">
        <v>531815.22548999998</v>
      </c>
      <c r="H58" s="115">
        <v>491088.55936000001</v>
      </c>
      <c r="I58" s="115">
        <v>572028.87991000002</v>
      </c>
      <c r="J58" s="115"/>
      <c r="K58" s="115"/>
      <c r="L58" s="115"/>
      <c r="M58" s="115"/>
      <c r="N58" s="115"/>
      <c r="O58" s="116">
        <v>3437095.87714</v>
      </c>
    </row>
    <row r="59" spans="1:15" ht="14.4" thickBot="1" x14ac:dyDescent="0.3">
      <c r="A59" s="85">
        <v>2024</v>
      </c>
      <c r="B59" s="114" t="s">
        <v>154</v>
      </c>
      <c r="C59" s="115">
        <v>445585.55433999997</v>
      </c>
      <c r="D59" s="115">
        <v>451862.79801999999</v>
      </c>
      <c r="E59" s="115">
        <v>499133.05374</v>
      </c>
      <c r="F59" s="115">
        <v>465815.15151</v>
      </c>
      <c r="G59" s="115">
        <v>545499.02194000001</v>
      </c>
      <c r="H59" s="115">
        <v>432180.37313000002</v>
      </c>
      <c r="I59" s="115">
        <v>569360.75133999996</v>
      </c>
      <c r="J59" s="115">
        <v>521644.85258000001</v>
      </c>
      <c r="K59" s="115">
        <v>490469.18617</v>
      </c>
      <c r="L59" s="115">
        <v>566596.24933999998</v>
      </c>
      <c r="M59" s="115">
        <v>485379.73264</v>
      </c>
      <c r="N59" s="115">
        <v>534488.89229999995</v>
      </c>
      <c r="O59" s="116">
        <v>6008015.6170499995</v>
      </c>
    </row>
    <row r="60" spans="1:15" s="32" customFormat="1" ht="15" customHeight="1" thickBot="1" x14ac:dyDescent="0.25">
      <c r="A60" s="119">
        <v>2002</v>
      </c>
      <c r="B60" s="120" t="s">
        <v>39</v>
      </c>
      <c r="C60" s="121">
        <v>2607319.6609999998</v>
      </c>
      <c r="D60" s="121">
        <v>2383772.9539999999</v>
      </c>
      <c r="E60" s="121">
        <v>2918943.5210000002</v>
      </c>
      <c r="F60" s="121">
        <v>2742857.9219999998</v>
      </c>
      <c r="G60" s="121">
        <v>3000325.2429999998</v>
      </c>
      <c r="H60" s="121">
        <v>2770693.8810000001</v>
      </c>
      <c r="I60" s="121">
        <v>3103851.8620000002</v>
      </c>
      <c r="J60" s="121">
        <v>2975888.9739999999</v>
      </c>
      <c r="K60" s="121">
        <v>3218206.861</v>
      </c>
      <c r="L60" s="121">
        <v>3501128.02</v>
      </c>
      <c r="M60" s="121">
        <v>3593604.8960000002</v>
      </c>
      <c r="N60" s="121">
        <v>3242495.2340000002</v>
      </c>
      <c r="O60" s="122">
        <f>SUM(C60:N60)</f>
        <v>36059089.028999999</v>
      </c>
    </row>
    <row r="61" spans="1:15" s="32" customFormat="1" ht="15" customHeight="1" thickBot="1" x14ac:dyDescent="0.25">
      <c r="A61" s="119">
        <v>2003</v>
      </c>
      <c r="B61" s="120" t="s">
        <v>39</v>
      </c>
      <c r="C61" s="121">
        <v>3533705.5819999999</v>
      </c>
      <c r="D61" s="121">
        <v>2923460.39</v>
      </c>
      <c r="E61" s="121">
        <v>3908255.9909999999</v>
      </c>
      <c r="F61" s="121">
        <v>3662183.449</v>
      </c>
      <c r="G61" s="121">
        <v>3860471.3</v>
      </c>
      <c r="H61" s="121">
        <v>3796113.5219999999</v>
      </c>
      <c r="I61" s="121">
        <v>4236114.2640000004</v>
      </c>
      <c r="J61" s="121">
        <v>3828726.17</v>
      </c>
      <c r="K61" s="121">
        <v>4114677.523</v>
      </c>
      <c r="L61" s="121">
        <v>4824388.2589999996</v>
      </c>
      <c r="M61" s="121">
        <v>3969697.4580000001</v>
      </c>
      <c r="N61" s="121">
        <v>4595042.3940000003</v>
      </c>
      <c r="O61" s="122">
        <f t="shared" ref="O61:O79" si="5">SUM(C61:N61)</f>
        <v>47252836.302000001</v>
      </c>
    </row>
    <row r="62" spans="1:15" s="32" customFormat="1" ht="15" customHeight="1" thickBot="1" x14ac:dyDescent="0.25">
      <c r="A62" s="119">
        <v>2004</v>
      </c>
      <c r="B62" s="120" t="s">
        <v>39</v>
      </c>
      <c r="C62" s="121">
        <v>4619660.84</v>
      </c>
      <c r="D62" s="121">
        <v>3664503.0430000001</v>
      </c>
      <c r="E62" s="121">
        <v>5218042.1770000001</v>
      </c>
      <c r="F62" s="121">
        <v>5072462.9939999999</v>
      </c>
      <c r="G62" s="121">
        <v>5170061.6050000004</v>
      </c>
      <c r="H62" s="121">
        <v>5284383.2860000003</v>
      </c>
      <c r="I62" s="121">
        <v>5632138.7980000004</v>
      </c>
      <c r="J62" s="121">
        <v>4707491.284</v>
      </c>
      <c r="K62" s="121">
        <v>5656283.5209999997</v>
      </c>
      <c r="L62" s="121">
        <v>5867342.1210000003</v>
      </c>
      <c r="M62" s="121">
        <v>5733908.9759999998</v>
      </c>
      <c r="N62" s="121">
        <v>6540874.1749999998</v>
      </c>
      <c r="O62" s="122">
        <f t="shared" si="5"/>
        <v>63167152.819999993</v>
      </c>
    </row>
    <row r="63" spans="1:15" s="32" customFormat="1" ht="15" customHeight="1" thickBot="1" x14ac:dyDescent="0.25">
      <c r="A63" s="119">
        <v>2005</v>
      </c>
      <c r="B63" s="120" t="s">
        <v>39</v>
      </c>
      <c r="C63" s="121">
        <v>4997279.7240000004</v>
      </c>
      <c r="D63" s="121">
        <v>5651741.2520000003</v>
      </c>
      <c r="E63" s="121">
        <v>6591859.2180000003</v>
      </c>
      <c r="F63" s="121">
        <v>6128131.8779999996</v>
      </c>
      <c r="G63" s="121">
        <v>5977226.2170000002</v>
      </c>
      <c r="H63" s="121">
        <v>6038534.3669999996</v>
      </c>
      <c r="I63" s="121">
        <v>5763466.3530000001</v>
      </c>
      <c r="J63" s="121">
        <v>5552867.2120000003</v>
      </c>
      <c r="K63" s="121">
        <v>6814268.9409999996</v>
      </c>
      <c r="L63" s="121">
        <v>6772178.5690000001</v>
      </c>
      <c r="M63" s="121">
        <v>5942575.7819999997</v>
      </c>
      <c r="N63" s="121">
        <v>7246278.6299999999</v>
      </c>
      <c r="O63" s="122">
        <f t="shared" si="5"/>
        <v>73476408.142999992</v>
      </c>
    </row>
    <row r="64" spans="1:15" s="32" customFormat="1" ht="15" customHeight="1" thickBot="1" x14ac:dyDescent="0.25">
      <c r="A64" s="119">
        <v>2006</v>
      </c>
      <c r="B64" s="120" t="s">
        <v>39</v>
      </c>
      <c r="C64" s="121">
        <v>5133048.8810000001</v>
      </c>
      <c r="D64" s="121">
        <v>6058251.2790000001</v>
      </c>
      <c r="E64" s="121">
        <v>7411101.659</v>
      </c>
      <c r="F64" s="121">
        <v>6456090.2609999999</v>
      </c>
      <c r="G64" s="121">
        <v>7041543.2470000004</v>
      </c>
      <c r="H64" s="121">
        <v>7815434.6220000004</v>
      </c>
      <c r="I64" s="121">
        <v>7067411.4790000003</v>
      </c>
      <c r="J64" s="121">
        <v>6811202.4100000001</v>
      </c>
      <c r="K64" s="121">
        <v>7606551.0949999997</v>
      </c>
      <c r="L64" s="121">
        <v>6888812.5489999996</v>
      </c>
      <c r="M64" s="121">
        <v>8641474.5559999999</v>
      </c>
      <c r="N64" s="121">
        <v>8603753.4800000004</v>
      </c>
      <c r="O64" s="122">
        <f t="shared" si="5"/>
        <v>85534675.517999992</v>
      </c>
    </row>
    <row r="65" spans="1:15" s="32" customFormat="1" ht="15" customHeight="1" thickBot="1" x14ac:dyDescent="0.25">
      <c r="A65" s="119">
        <v>2007</v>
      </c>
      <c r="B65" s="120" t="s">
        <v>39</v>
      </c>
      <c r="C65" s="121">
        <v>6564559.7929999996</v>
      </c>
      <c r="D65" s="121">
        <v>7656951.608</v>
      </c>
      <c r="E65" s="121">
        <v>8957851.6209999993</v>
      </c>
      <c r="F65" s="121">
        <v>8313312.0049999999</v>
      </c>
      <c r="G65" s="121">
        <v>9147620.0419999994</v>
      </c>
      <c r="H65" s="121">
        <v>8980247.4370000008</v>
      </c>
      <c r="I65" s="121">
        <v>8937741.591</v>
      </c>
      <c r="J65" s="121">
        <v>8736689.0920000002</v>
      </c>
      <c r="K65" s="121">
        <v>9038743.8959999997</v>
      </c>
      <c r="L65" s="121">
        <v>9895216.6219999995</v>
      </c>
      <c r="M65" s="121">
        <v>11318798.220000001</v>
      </c>
      <c r="N65" s="121">
        <v>9724017.977</v>
      </c>
      <c r="O65" s="122">
        <f t="shared" si="5"/>
        <v>107271749.90399998</v>
      </c>
    </row>
    <row r="66" spans="1:15" s="32" customFormat="1" ht="15" customHeight="1" thickBot="1" x14ac:dyDescent="0.25">
      <c r="A66" s="119">
        <v>2008</v>
      </c>
      <c r="B66" s="120" t="s">
        <v>39</v>
      </c>
      <c r="C66" s="121">
        <v>10632207.040999999</v>
      </c>
      <c r="D66" s="121">
        <v>11077899.119999999</v>
      </c>
      <c r="E66" s="121">
        <v>11428587.233999999</v>
      </c>
      <c r="F66" s="121">
        <v>11363963.503</v>
      </c>
      <c r="G66" s="121">
        <v>12477968.699999999</v>
      </c>
      <c r="H66" s="121">
        <v>11770634.384</v>
      </c>
      <c r="I66" s="121">
        <v>12595426.863</v>
      </c>
      <c r="J66" s="121">
        <v>11046830.085999999</v>
      </c>
      <c r="K66" s="121">
        <v>12793148.034</v>
      </c>
      <c r="L66" s="121">
        <v>9722708.7899999991</v>
      </c>
      <c r="M66" s="121">
        <v>9395872.8969999999</v>
      </c>
      <c r="N66" s="121">
        <v>7721948.9740000004</v>
      </c>
      <c r="O66" s="122">
        <f t="shared" si="5"/>
        <v>132027195.626</v>
      </c>
    </row>
    <row r="67" spans="1:15" s="32" customFormat="1" ht="15" customHeight="1" thickBot="1" x14ac:dyDescent="0.25">
      <c r="A67" s="119">
        <v>2009</v>
      </c>
      <c r="B67" s="120" t="s">
        <v>39</v>
      </c>
      <c r="C67" s="121">
        <v>7884493.5240000002</v>
      </c>
      <c r="D67" s="121">
        <v>8435115.8340000007</v>
      </c>
      <c r="E67" s="121">
        <v>8155485.0810000002</v>
      </c>
      <c r="F67" s="121">
        <v>7561696.2829999998</v>
      </c>
      <c r="G67" s="121">
        <v>7346407.5279999999</v>
      </c>
      <c r="H67" s="121">
        <v>8329692.7829999998</v>
      </c>
      <c r="I67" s="121">
        <v>9055733.6710000001</v>
      </c>
      <c r="J67" s="121">
        <v>7839908.8420000002</v>
      </c>
      <c r="K67" s="121">
        <v>8480708.3870000001</v>
      </c>
      <c r="L67" s="121">
        <v>10095768.029999999</v>
      </c>
      <c r="M67" s="121">
        <v>8903010.773</v>
      </c>
      <c r="N67" s="121">
        <v>10054591.867000001</v>
      </c>
      <c r="O67" s="122">
        <f t="shared" si="5"/>
        <v>102142612.603</v>
      </c>
    </row>
    <row r="68" spans="1:15" s="32" customFormat="1" ht="15" customHeight="1" thickBot="1" x14ac:dyDescent="0.25">
      <c r="A68" s="119">
        <v>2010</v>
      </c>
      <c r="B68" s="120" t="s">
        <v>39</v>
      </c>
      <c r="C68" s="121">
        <v>7828748.0580000002</v>
      </c>
      <c r="D68" s="121">
        <v>8263237.8140000002</v>
      </c>
      <c r="E68" s="121">
        <v>9886488.1710000001</v>
      </c>
      <c r="F68" s="121">
        <v>9396006.6539999992</v>
      </c>
      <c r="G68" s="121">
        <v>9799958.1170000006</v>
      </c>
      <c r="H68" s="121">
        <v>9542907.6439999994</v>
      </c>
      <c r="I68" s="121">
        <v>9564682.5449999999</v>
      </c>
      <c r="J68" s="121">
        <v>8523451.9729999993</v>
      </c>
      <c r="K68" s="121">
        <v>8909230.5209999997</v>
      </c>
      <c r="L68" s="121">
        <v>10963586.27</v>
      </c>
      <c r="M68" s="121">
        <v>9382369.7180000003</v>
      </c>
      <c r="N68" s="121">
        <v>11822551.698999999</v>
      </c>
      <c r="O68" s="122">
        <f t="shared" si="5"/>
        <v>113883219.18399999</v>
      </c>
    </row>
    <row r="69" spans="1:15" s="32" customFormat="1" ht="15" customHeight="1" thickBot="1" x14ac:dyDescent="0.25">
      <c r="A69" s="119">
        <v>2011</v>
      </c>
      <c r="B69" s="120" t="s">
        <v>39</v>
      </c>
      <c r="C69" s="121">
        <v>9551084.6390000004</v>
      </c>
      <c r="D69" s="121">
        <v>10059126.307</v>
      </c>
      <c r="E69" s="121">
        <v>11811085.16</v>
      </c>
      <c r="F69" s="121">
        <v>11873269.447000001</v>
      </c>
      <c r="G69" s="121">
        <v>10943364.372</v>
      </c>
      <c r="H69" s="121">
        <v>11349953.558</v>
      </c>
      <c r="I69" s="121">
        <v>11860004.271</v>
      </c>
      <c r="J69" s="121">
        <v>11245124.657</v>
      </c>
      <c r="K69" s="121">
        <v>10750626.098999999</v>
      </c>
      <c r="L69" s="121">
        <v>11907219.297</v>
      </c>
      <c r="M69" s="121">
        <v>11078524.743000001</v>
      </c>
      <c r="N69" s="121">
        <v>12477486.279999999</v>
      </c>
      <c r="O69" s="122">
        <f t="shared" si="5"/>
        <v>134906868.83000001</v>
      </c>
    </row>
    <row r="70" spans="1:15" ht="13.8" thickBot="1" x14ac:dyDescent="0.3">
      <c r="A70" s="119">
        <v>2012</v>
      </c>
      <c r="B70" s="120" t="s">
        <v>39</v>
      </c>
      <c r="C70" s="121">
        <v>10348187.165999999</v>
      </c>
      <c r="D70" s="121">
        <v>11748000.124</v>
      </c>
      <c r="E70" s="121">
        <v>13208572.977</v>
      </c>
      <c r="F70" s="121">
        <v>12630226.718</v>
      </c>
      <c r="G70" s="121">
        <v>13131530.960999999</v>
      </c>
      <c r="H70" s="121">
        <v>13231198.687999999</v>
      </c>
      <c r="I70" s="121">
        <v>12830675.307</v>
      </c>
      <c r="J70" s="121">
        <v>12831394.572000001</v>
      </c>
      <c r="K70" s="121">
        <v>12952651.721999999</v>
      </c>
      <c r="L70" s="121">
        <v>13190769.654999999</v>
      </c>
      <c r="M70" s="121">
        <v>13753052.493000001</v>
      </c>
      <c r="N70" s="121">
        <v>12605476.173</v>
      </c>
      <c r="O70" s="122">
        <f t="shared" si="5"/>
        <v>152461736.55599999</v>
      </c>
    </row>
    <row r="71" spans="1:15" ht="13.8" thickBot="1" x14ac:dyDescent="0.3">
      <c r="A71" s="119">
        <v>2013</v>
      </c>
      <c r="B71" s="120" t="s">
        <v>39</v>
      </c>
      <c r="C71" s="121">
        <v>11481521.079</v>
      </c>
      <c r="D71" s="121">
        <v>12385690.909</v>
      </c>
      <c r="E71" s="121">
        <v>13122058.141000001</v>
      </c>
      <c r="F71" s="121">
        <v>12468202.903000001</v>
      </c>
      <c r="G71" s="121">
        <v>13277209.017000001</v>
      </c>
      <c r="H71" s="121">
        <v>12399973.961999999</v>
      </c>
      <c r="I71" s="121">
        <v>13059519.685000001</v>
      </c>
      <c r="J71" s="121">
        <v>11118300.903000001</v>
      </c>
      <c r="K71" s="121">
        <v>13060371.039000001</v>
      </c>
      <c r="L71" s="121">
        <v>12053704.638</v>
      </c>
      <c r="M71" s="121">
        <v>14201227.351</v>
      </c>
      <c r="N71" s="121">
        <v>13174857.460000001</v>
      </c>
      <c r="O71" s="122">
        <f t="shared" si="5"/>
        <v>151802637.08700001</v>
      </c>
    </row>
    <row r="72" spans="1:15" ht="13.8" thickBot="1" x14ac:dyDescent="0.3">
      <c r="A72" s="119">
        <v>2014</v>
      </c>
      <c r="B72" s="120" t="s">
        <v>39</v>
      </c>
      <c r="C72" s="121">
        <v>12399761.948000001</v>
      </c>
      <c r="D72" s="121">
        <v>13053292.493000001</v>
      </c>
      <c r="E72" s="121">
        <v>14680110.779999999</v>
      </c>
      <c r="F72" s="121">
        <v>13371185.664000001</v>
      </c>
      <c r="G72" s="121">
        <v>13681906.159</v>
      </c>
      <c r="H72" s="121">
        <v>12880924.245999999</v>
      </c>
      <c r="I72" s="121">
        <v>13344776.958000001</v>
      </c>
      <c r="J72" s="121">
        <v>11386828.925000001</v>
      </c>
      <c r="K72" s="121">
        <v>13583120.905999999</v>
      </c>
      <c r="L72" s="121">
        <v>12891630.102</v>
      </c>
      <c r="M72" s="121">
        <v>13067348.107000001</v>
      </c>
      <c r="N72" s="121">
        <v>13269271.402000001</v>
      </c>
      <c r="O72" s="122">
        <f t="shared" si="5"/>
        <v>157610157.69</v>
      </c>
    </row>
    <row r="73" spans="1:15" ht="13.8" thickBot="1" x14ac:dyDescent="0.3">
      <c r="A73" s="119">
        <v>2015</v>
      </c>
      <c r="B73" s="120" t="s">
        <v>39</v>
      </c>
      <c r="C73" s="121">
        <v>12301766.75</v>
      </c>
      <c r="D73" s="121">
        <v>12231860.140000001</v>
      </c>
      <c r="E73" s="121">
        <v>12519910.437999999</v>
      </c>
      <c r="F73" s="121">
        <v>13349346.866</v>
      </c>
      <c r="G73" s="121">
        <v>11080385.127</v>
      </c>
      <c r="H73" s="121">
        <v>11949647.085999999</v>
      </c>
      <c r="I73" s="121">
        <v>11129358.973999999</v>
      </c>
      <c r="J73" s="121">
        <v>11022045.344000001</v>
      </c>
      <c r="K73" s="121">
        <v>11581703.842</v>
      </c>
      <c r="L73" s="121">
        <v>13240039.088</v>
      </c>
      <c r="M73" s="121">
        <v>11681989.013</v>
      </c>
      <c r="N73" s="121">
        <v>11750818.76</v>
      </c>
      <c r="O73" s="122">
        <f t="shared" si="5"/>
        <v>143838871.428</v>
      </c>
    </row>
    <row r="74" spans="1:15" ht="13.8" thickBot="1" x14ac:dyDescent="0.3">
      <c r="A74" s="119">
        <v>2016</v>
      </c>
      <c r="B74" s="120" t="s">
        <v>39</v>
      </c>
      <c r="C74" s="121">
        <v>9546115.4000000004</v>
      </c>
      <c r="D74" s="121">
        <v>12366388.057</v>
      </c>
      <c r="E74" s="121">
        <v>12757672.093</v>
      </c>
      <c r="F74" s="121">
        <v>11950497.685000001</v>
      </c>
      <c r="G74" s="121">
        <v>12098611.067</v>
      </c>
      <c r="H74" s="121">
        <v>12864154.060000001</v>
      </c>
      <c r="I74" s="121">
        <v>9850124.8719999995</v>
      </c>
      <c r="J74" s="121">
        <v>11830762.82</v>
      </c>
      <c r="K74" s="121">
        <v>10901638.452</v>
      </c>
      <c r="L74" s="121">
        <v>12796159.91</v>
      </c>
      <c r="M74" s="121">
        <v>12786936.247</v>
      </c>
      <c r="N74" s="121">
        <v>12780523.145</v>
      </c>
      <c r="O74" s="122">
        <f t="shared" si="5"/>
        <v>142529583.80799997</v>
      </c>
    </row>
    <row r="75" spans="1:15" ht="13.8" thickBot="1" x14ac:dyDescent="0.3">
      <c r="A75" s="119">
        <v>2017</v>
      </c>
      <c r="B75" s="120" t="s">
        <v>39</v>
      </c>
      <c r="C75" s="121">
        <v>11247585.677000133</v>
      </c>
      <c r="D75" s="121">
        <v>12089908.933999483</v>
      </c>
      <c r="E75" s="121">
        <v>14470814.05899963</v>
      </c>
      <c r="F75" s="121">
        <v>12859938.790999187</v>
      </c>
      <c r="G75" s="121">
        <v>13582079.73099998</v>
      </c>
      <c r="H75" s="121">
        <v>13125306.943999315</v>
      </c>
      <c r="I75" s="121">
        <v>12612074.05599888</v>
      </c>
      <c r="J75" s="121">
        <v>13248462.990000026</v>
      </c>
      <c r="K75" s="121">
        <v>11810080.804999635</v>
      </c>
      <c r="L75" s="121">
        <v>13912699.49399944</v>
      </c>
      <c r="M75" s="121">
        <v>14188323.115998682</v>
      </c>
      <c r="N75" s="121">
        <v>13845665.816998869</v>
      </c>
      <c r="O75" s="122">
        <f t="shared" si="5"/>
        <v>156992940.41399324</v>
      </c>
    </row>
    <row r="76" spans="1:15" ht="13.8" thickBot="1" x14ac:dyDescent="0.3">
      <c r="A76" s="119">
        <v>2018</v>
      </c>
      <c r="B76" s="120" t="s">
        <v>39</v>
      </c>
      <c r="C76" s="121">
        <v>13080096.762</v>
      </c>
      <c r="D76" s="121">
        <v>13827132.654999999</v>
      </c>
      <c r="E76" s="121">
        <v>16338253.918</v>
      </c>
      <c r="F76" s="121">
        <v>14530822.873</v>
      </c>
      <c r="G76" s="121">
        <v>15166648.044</v>
      </c>
      <c r="H76" s="121">
        <v>13657091.159</v>
      </c>
      <c r="I76" s="121">
        <v>14771360.698000001</v>
      </c>
      <c r="J76" s="121">
        <v>12926754.198999999</v>
      </c>
      <c r="K76" s="121">
        <v>15247368.846000001</v>
      </c>
      <c r="L76" s="121">
        <v>16590652.49</v>
      </c>
      <c r="M76" s="121">
        <v>16386878.392999999</v>
      </c>
      <c r="N76" s="121">
        <v>14645696.251</v>
      </c>
      <c r="O76" s="122">
        <f t="shared" si="5"/>
        <v>177168756.28799999</v>
      </c>
    </row>
    <row r="77" spans="1:15" ht="13.8" thickBot="1" x14ac:dyDescent="0.3">
      <c r="A77" s="119">
        <v>2019</v>
      </c>
      <c r="B77" s="120" t="s">
        <v>39</v>
      </c>
      <c r="C77" s="121">
        <v>13874826.012</v>
      </c>
      <c r="D77" s="121">
        <v>14323043.041999999</v>
      </c>
      <c r="E77" s="121">
        <v>16335862.397</v>
      </c>
      <c r="F77" s="121">
        <v>15340619.824999999</v>
      </c>
      <c r="G77" s="121">
        <v>16855105.096999999</v>
      </c>
      <c r="H77" s="121">
        <v>11634653.880999999</v>
      </c>
      <c r="I77" s="121">
        <v>15932004.723999999</v>
      </c>
      <c r="J77" s="121">
        <v>13222876.222999999</v>
      </c>
      <c r="K77" s="121">
        <v>15273579.960999999</v>
      </c>
      <c r="L77" s="121">
        <v>16410781.68</v>
      </c>
      <c r="M77" s="121">
        <v>16242650.391000001</v>
      </c>
      <c r="N77" s="121">
        <v>15386718.469000001</v>
      </c>
      <c r="O77" s="121">
        <f t="shared" si="5"/>
        <v>180832721.70199999</v>
      </c>
    </row>
    <row r="78" spans="1:15" ht="13.8" thickBot="1" x14ac:dyDescent="0.3">
      <c r="A78" s="119">
        <v>2020</v>
      </c>
      <c r="B78" s="120" t="s">
        <v>39</v>
      </c>
      <c r="C78" s="121">
        <v>14701346.982000001</v>
      </c>
      <c r="D78" s="121">
        <v>14608289.785</v>
      </c>
      <c r="E78" s="121">
        <v>13353075.963</v>
      </c>
      <c r="F78" s="121">
        <v>8978290.7589999996</v>
      </c>
      <c r="G78" s="121">
        <v>9957512.1809999999</v>
      </c>
      <c r="H78" s="121">
        <v>13460251.822000001</v>
      </c>
      <c r="I78" s="121">
        <v>14890653.468</v>
      </c>
      <c r="J78" s="121">
        <v>12456453.472999999</v>
      </c>
      <c r="K78" s="121">
        <v>15990797.705</v>
      </c>
      <c r="L78" s="121">
        <v>17315266.203000002</v>
      </c>
      <c r="M78" s="121">
        <v>16088682.231000001</v>
      </c>
      <c r="N78" s="121">
        <v>17837134.738000002</v>
      </c>
      <c r="O78" s="121">
        <f t="shared" si="5"/>
        <v>169637755.31000003</v>
      </c>
    </row>
    <row r="79" spans="1:15" ht="13.8" thickBot="1" x14ac:dyDescent="0.3">
      <c r="A79" s="119">
        <v>2021</v>
      </c>
      <c r="B79" s="120" t="s">
        <v>39</v>
      </c>
      <c r="C79" s="121">
        <v>15306487.643915899</v>
      </c>
      <c r="D79" s="121">
        <v>15777151.373676499</v>
      </c>
      <c r="E79" s="121">
        <v>18125533.345878098</v>
      </c>
      <c r="F79" s="121">
        <v>18106582.520971801</v>
      </c>
      <c r="G79" s="121">
        <v>18587253.5966384</v>
      </c>
      <c r="H79" s="121">
        <v>19036800.670268498</v>
      </c>
      <c r="I79" s="121">
        <v>19020902.292177301</v>
      </c>
      <c r="J79" s="121">
        <v>18681996.8976386</v>
      </c>
      <c r="K79" s="121">
        <v>19984264.497713201</v>
      </c>
      <c r="L79" s="121">
        <v>21100833.1277362</v>
      </c>
      <c r="M79" s="121">
        <v>20749365.9948617</v>
      </c>
      <c r="N79" s="121">
        <v>21316881.481321499</v>
      </c>
      <c r="O79" s="121">
        <f t="shared" si="5"/>
        <v>225794053.44279772</v>
      </c>
    </row>
    <row r="80" spans="1:15" ht="13.8" thickBot="1" x14ac:dyDescent="0.3">
      <c r="A80" s="119">
        <v>2022</v>
      </c>
      <c r="B80" s="120" t="s">
        <v>39</v>
      </c>
      <c r="C80" s="121">
        <v>17553745.067000002</v>
      </c>
      <c r="D80" s="121">
        <v>19904331.120000001</v>
      </c>
      <c r="E80" s="121">
        <v>22609642.478</v>
      </c>
      <c r="F80" s="121">
        <v>23330991.125</v>
      </c>
      <c r="G80" s="121">
        <v>18931811.633000001</v>
      </c>
      <c r="H80" s="121">
        <v>23359482.375999998</v>
      </c>
      <c r="I80" s="121">
        <v>18536547.530999999</v>
      </c>
      <c r="J80" s="121">
        <v>21275849.662</v>
      </c>
      <c r="K80" s="121">
        <v>22596774.302000001</v>
      </c>
      <c r="L80" s="121">
        <v>21300785.131999999</v>
      </c>
      <c r="M80" s="121">
        <v>21871038.612</v>
      </c>
      <c r="N80" s="121">
        <v>22898748.625</v>
      </c>
      <c r="O80" s="121">
        <f t="shared" ref="O80" si="6">SUM(C80:N80)</f>
        <v>254169747.66300002</v>
      </c>
    </row>
    <row r="81" spans="1:15" ht="13.8" thickBot="1" x14ac:dyDescent="0.3">
      <c r="A81" s="119">
        <v>2023</v>
      </c>
      <c r="B81" s="120" t="s">
        <v>39</v>
      </c>
      <c r="C81" s="121">
        <v>19331708.510000002</v>
      </c>
      <c r="D81" s="121">
        <v>18565677.539999999</v>
      </c>
      <c r="E81" s="121">
        <v>23562969.530000001</v>
      </c>
      <c r="F81" s="121">
        <v>19250045.120000001</v>
      </c>
      <c r="G81" s="121">
        <v>21633011.899999999</v>
      </c>
      <c r="H81" s="121">
        <v>20773219.280000001</v>
      </c>
      <c r="I81" s="121">
        <v>19779817.07</v>
      </c>
      <c r="J81" s="121">
        <v>21556272.84</v>
      </c>
      <c r="K81" s="121">
        <v>22411385.84</v>
      </c>
      <c r="L81" s="121">
        <v>22804540.82</v>
      </c>
      <c r="M81" s="121">
        <v>23000729.800000001</v>
      </c>
      <c r="N81" s="121">
        <v>22958050.77</v>
      </c>
      <c r="O81" s="121">
        <f t="shared" ref="O81" si="7">SUM(C81:N81)</f>
        <v>255627429.02000001</v>
      </c>
    </row>
    <row r="82" spans="1:15" ht="13.8" thickBot="1" x14ac:dyDescent="0.3">
      <c r="A82" s="119">
        <v>2024</v>
      </c>
      <c r="B82" s="120" t="s">
        <v>39</v>
      </c>
      <c r="C82" s="121">
        <v>20000680.620000001</v>
      </c>
      <c r="D82" s="121">
        <v>21091628.920000002</v>
      </c>
      <c r="E82" s="121">
        <v>22648721.350000001</v>
      </c>
      <c r="F82" s="121">
        <v>19292590.219999999</v>
      </c>
      <c r="G82" s="121">
        <v>24180073.629999999</v>
      </c>
      <c r="H82" s="121">
        <v>19015328.5</v>
      </c>
      <c r="I82" s="121">
        <v>22475538.739999998</v>
      </c>
      <c r="J82" s="121">
        <v>22002128.899999999</v>
      </c>
      <c r="K82" s="121">
        <v>21956513.239999998</v>
      </c>
      <c r="L82" s="121">
        <v>23473871.59</v>
      </c>
      <c r="M82" s="121">
        <v>22237044.640000001</v>
      </c>
      <c r="N82" s="121">
        <v>23408260.879999999</v>
      </c>
      <c r="O82" s="121">
        <f t="shared" ref="O82:O83" si="8">SUM(C82:N82)</f>
        <v>261782381.23000002</v>
      </c>
    </row>
    <row r="83" spans="1:15" ht="13.8" thickBot="1" x14ac:dyDescent="0.3">
      <c r="A83" s="119">
        <v>2025</v>
      </c>
      <c r="B83" s="120" t="s">
        <v>39</v>
      </c>
      <c r="C83" s="121">
        <v>21157343.600000001</v>
      </c>
      <c r="D83" s="121">
        <v>20735704.34</v>
      </c>
      <c r="E83" s="121">
        <v>23408382.690000001</v>
      </c>
      <c r="F83" s="121">
        <v>20785329.629999999</v>
      </c>
      <c r="G83" s="121">
        <v>24816795.960000001</v>
      </c>
      <c r="H83" s="121">
        <v>20515388.300000001</v>
      </c>
      <c r="I83" s="121">
        <v>24951876.539000001</v>
      </c>
      <c r="J83" s="121"/>
      <c r="K83" s="121"/>
      <c r="L83" s="121"/>
      <c r="M83" s="121"/>
      <c r="N83" s="121"/>
      <c r="O83" s="121">
        <f t="shared" si="8"/>
        <v>156370821.05899999</v>
      </c>
    </row>
  </sheetData>
  <autoFilter ref="A1:O1" xr:uid="{B024C4D8-020C-4F16-B7D4-472C0ACF1F64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50" t="s">
        <v>61</v>
      </c>
      <c r="B2" s="150"/>
      <c r="C2" s="150"/>
      <c r="D2" s="150"/>
    </row>
    <row r="3" spans="1:4" ht="15.6" x14ac:dyDescent="0.3">
      <c r="A3" s="149" t="s">
        <v>62</v>
      </c>
      <c r="B3" s="149"/>
      <c r="C3" s="149"/>
      <c r="D3" s="149"/>
    </row>
    <row r="4" spans="1:4" x14ac:dyDescent="0.25">
      <c r="A4" s="123"/>
      <c r="B4" s="124"/>
      <c r="C4" s="124"/>
      <c r="D4" s="123"/>
    </row>
    <row r="5" spans="1:4" x14ac:dyDescent="0.25">
      <c r="A5" s="125" t="s">
        <v>63</v>
      </c>
      <c r="B5" s="126" t="s">
        <v>155</v>
      </c>
      <c r="C5" s="126" t="s">
        <v>156</v>
      </c>
      <c r="D5" s="127" t="s">
        <v>64</v>
      </c>
    </row>
    <row r="6" spans="1:4" x14ac:dyDescent="0.25">
      <c r="A6" s="128" t="s">
        <v>157</v>
      </c>
      <c r="B6" s="129">
        <v>34.001480000000001</v>
      </c>
      <c r="C6" s="129">
        <v>21346.373640000002</v>
      </c>
      <c r="D6" s="135">
        <f t="shared" ref="D6:D15" si="0">(C6-B6)/B6</f>
        <v>626.80719074581464</v>
      </c>
    </row>
    <row r="7" spans="1:4" x14ac:dyDescent="0.25">
      <c r="A7" s="128" t="s">
        <v>158</v>
      </c>
      <c r="B7" s="129">
        <v>1.056</v>
      </c>
      <c r="C7" s="129">
        <v>484.38394</v>
      </c>
      <c r="D7" s="135">
        <f t="shared" si="0"/>
        <v>457.69691287878788</v>
      </c>
    </row>
    <row r="8" spans="1:4" x14ac:dyDescent="0.25">
      <c r="A8" s="128" t="s">
        <v>159</v>
      </c>
      <c r="B8" s="129">
        <v>260.10273999999998</v>
      </c>
      <c r="C8" s="129">
        <v>3885.2820299999998</v>
      </c>
      <c r="D8" s="135">
        <f t="shared" si="0"/>
        <v>13.937489816524041</v>
      </c>
    </row>
    <row r="9" spans="1:4" x14ac:dyDescent="0.25">
      <c r="A9" s="128" t="s">
        <v>160</v>
      </c>
      <c r="B9" s="129">
        <v>355.78066999999999</v>
      </c>
      <c r="C9" s="129">
        <v>3282.0792999999999</v>
      </c>
      <c r="D9" s="135">
        <f t="shared" si="0"/>
        <v>8.2250073619795021</v>
      </c>
    </row>
    <row r="10" spans="1:4" x14ac:dyDescent="0.25">
      <c r="A10" s="128" t="s">
        <v>161</v>
      </c>
      <c r="B10" s="129">
        <v>13.856009999999999</v>
      </c>
      <c r="C10" s="129">
        <v>126.24412</v>
      </c>
      <c r="D10" s="135">
        <f t="shared" si="0"/>
        <v>8.111145271979451</v>
      </c>
    </row>
    <row r="11" spans="1:4" x14ac:dyDescent="0.25">
      <c r="A11" s="128" t="s">
        <v>162</v>
      </c>
      <c r="B11" s="129">
        <v>17112.8806</v>
      </c>
      <c r="C11" s="129">
        <v>141281.45068000001</v>
      </c>
      <c r="D11" s="135">
        <f t="shared" si="0"/>
        <v>7.2558544047809228</v>
      </c>
    </row>
    <row r="12" spans="1:4" x14ac:dyDescent="0.25">
      <c r="A12" s="128" t="s">
        <v>163</v>
      </c>
      <c r="B12" s="129">
        <v>4647.45777</v>
      </c>
      <c r="C12" s="129">
        <v>34154.5</v>
      </c>
      <c r="D12" s="135">
        <f t="shared" si="0"/>
        <v>6.3490716194286145</v>
      </c>
    </row>
    <row r="13" spans="1:4" x14ac:dyDescent="0.25">
      <c r="A13" s="128" t="s">
        <v>164</v>
      </c>
      <c r="B13" s="129">
        <v>629.99472000000003</v>
      </c>
      <c r="C13" s="129">
        <v>3501.1323400000001</v>
      </c>
      <c r="D13" s="135">
        <f t="shared" si="0"/>
        <v>4.5573994969354663</v>
      </c>
    </row>
    <row r="14" spans="1:4" x14ac:dyDescent="0.25">
      <c r="A14" s="128" t="s">
        <v>165</v>
      </c>
      <c r="B14" s="129">
        <v>10563.276809999999</v>
      </c>
      <c r="C14" s="129">
        <v>56014.21675</v>
      </c>
      <c r="D14" s="135">
        <f t="shared" si="0"/>
        <v>4.3027311276149351</v>
      </c>
    </row>
    <row r="15" spans="1:4" x14ac:dyDescent="0.25">
      <c r="A15" s="128" t="s">
        <v>166</v>
      </c>
      <c r="B15" s="129">
        <v>11715.873680000001</v>
      </c>
      <c r="C15" s="129">
        <v>44914.671569999999</v>
      </c>
      <c r="D15" s="135">
        <f t="shared" si="0"/>
        <v>2.8336595969512022</v>
      </c>
    </row>
    <row r="16" spans="1:4" x14ac:dyDescent="0.25">
      <c r="A16" s="130"/>
      <c r="B16" s="124"/>
      <c r="C16" s="124"/>
      <c r="D16" s="131"/>
    </row>
    <row r="17" spans="1:4" x14ac:dyDescent="0.25">
      <c r="A17" s="132"/>
      <c r="B17" s="124"/>
      <c r="C17" s="124"/>
      <c r="D17" s="123"/>
    </row>
    <row r="18" spans="1:4" ht="19.2" x14ac:dyDescent="0.35">
      <c r="A18" s="150" t="s">
        <v>65</v>
      </c>
      <c r="B18" s="150"/>
      <c r="C18" s="150"/>
      <c r="D18" s="150"/>
    </row>
    <row r="19" spans="1:4" ht="15.6" x14ac:dyDescent="0.3">
      <c r="A19" s="149" t="s">
        <v>66</v>
      </c>
      <c r="B19" s="149"/>
      <c r="C19" s="149"/>
      <c r="D19" s="149"/>
    </row>
    <row r="20" spans="1:4" x14ac:dyDescent="0.25">
      <c r="A20" s="133"/>
      <c r="B20" s="124"/>
      <c r="C20" s="124"/>
      <c r="D20" s="123"/>
    </row>
    <row r="21" spans="1:4" x14ac:dyDescent="0.25">
      <c r="A21" s="125" t="s">
        <v>63</v>
      </c>
      <c r="B21" s="126" t="s">
        <v>155</v>
      </c>
      <c r="C21" s="126" t="s">
        <v>156</v>
      </c>
      <c r="D21" s="127" t="s">
        <v>64</v>
      </c>
    </row>
    <row r="22" spans="1:4" x14ac:dyDescent="0.25">
      <c r="A22" s="128" t="s">
        <v>167</v>
      </c>
      <c r="B22" s="129">
        <v>1557011.5659</v>
      </c>
      <c r="C22" s="129">
        <v>1788638.7279300001</v>
      </c>
      <c r="D22" s="135">
        <f t="shared" ref="D22:D31" si="1">(C22-B22)/B22</f>
        <v>0.14876393156149259</v>
      </c>
    </row>
    <row r="23" spans="1:4" x14ac:dyDescent="0.25">
      <c r="A23" s="128" t="s">
        <v>168</v>
      </c>
      <c r="B23" s="129">
        <v>1247302.2655499999</v>
      </c>
      <c r="C23" s="129">
        <v>1432966.67921</v>
      </c>
      <c r="D23" s="135">
        <f t="shared" si="1"/>
        <v>0.14885278315287198</v>
      </c>
    </row>
    <row r="24" spans="1:4" x14ac:dyDescent="0.25">
      <c r="A24" s="128" t="s">
        <v>169</v>
      </c>
      <c r="B24" s="129">
        <v>697844.34355999995</v>
      </c>
      <c r="C24" s="129">
        <v>1302799.3040700001</v>
      </c>
      <c r="D24" s="135">
        <f t="shared" si="1"/>
        <v>0.86689097087735689</v>
      </c>
    </row>
    <row r="25" spans="1:4" x14ac:dyDescent="0.25">
      <c r="A25" s="128" t="s">
        <v>170</v>
      </c>
      <c r="B25" s="129">
        <v>1149126.03862</v>
      </c>
      <c r="C25" s="129">
        <v>1229119.0882600001</v>
      </c>
      <c r="D25" s="135">
        <f t="shared" si="1"/>
        <v>6.9612076440339621E-2</v>
      </c>
    </row>
    <row r="26" spans="1:4" x14ac:dyDescent="0.25">
      <c r="A26" s="128" t="s">
        <v>171</v>
      </c>
      <c r="B26" s="129">
        <v>965333.93573000003</v>
      </c>
      <c r="C26" s="129">
        <v>1002300.59017</v>
      </c>
      <c r="D26" s="135">
        <f t="shared" si="1"/>
        <v>3.8294162332587235E-2</v>
      </c>
    </row>
    <row r="27" spans="1:4" x14ac:dyDescent="0.25">
      <c r="A27" s="128" t="s">
        <v>172</v>
      </c>
      <c r="B27" s="129">
        <v>805708.68204999994</v>
      </c>
      <c r="C27" s="129">
        <v>901674.47320000001</v>
      </c>
      <c r="D27" s="135">
        <f t="shared" si="1"/>
        <v>0.11910730675736309</v>
      </c>
    </row>
    <row r="28" spans="1:4" x14ac:dyDescent="0.25">
      <c r="A28" s="128" t="s">
        <v>173</v>
      </c>
      <c r="B28" s="129">
        <v>721972.96068999998</v>
      </c>
      <c r="C28" s="129">
        <v>888852.12318</v>
      </c>
      <c r="D28" s="135">
        <f t="shared" si="1"/>
        <v>0.23114323053111463</v>
      </c>
    </row>
    <row r="29" spans="1:4" x14ac:dyDescent="0.25">
      <c r="A29" s="128" t="s">
        <v>174</v>
      </c>
      <c r="B29" s="129">
        <v>836907.82891000004</v>
      </c>
      <c r="C29" s="129">
        <v>806935.44287000003</v>
      </c>
      <c r="D29" s="135">
        <f t="shared" si="1"/>
        <v>-3.5813246100274206E-2</v>
      </c>
    </row>
    <row r="30" spans="1:4" x14ac:dyDescent="0.25">
      <c r="A30" s="128" t="s">
        <v>175</v>
      </c>
      <c r="B30" s="129">
        <v>659061.08658</v>
      </c>
      <c r="C30" s="129">
        <v>678489.86673999997</v>
      </c>
      <c r="D30" s="135">
        <f t="shared" si="1"/>
        <v>2.9479483094381732E-2</v>
      </c>
    </row>
    <row r="31" spans="1:4" x14ac:dyDescent="0.25">
      <c r="A31" s="128" t="s">
        <v>176</v>
      </c>
      <c r="B31" s="129">
        <v>529630.61425999994</v>
      </c>
      <c r="C31" s="129">
        <v>634274.01359999995</v>
      </c>
      <c r="D31" s="135">
        <f t="shared" si="1"/>
        <v>0.19757807899040691</v>
      </c>
    </row>
    <row r="32" spans="1:4" x14ac:dyDescent="0.25">
      <c r="A32" s="123"/>
      <c r="B32" s="124"/>
      <c r="C32" s="124"/>
      <c r="D32" s="123"/>
    </row>
    <row r="33" spans="1:4" ht="19.2" x14ac:dyDescent="0.35">
      <c r="A33" s="150" t="s">
        <v>67</v>
      </c>
      <c r="B33" s="150"/>
      <c r="C33" s="150"/>
      <c r="D33" s="150"/>
    </row>
    <row r="34" spans="1:4" ht="15.6" x14ac:dyDescent="0.3">
      <c r="A34" s="149" t="s">
        <v>71</v>
      </c>
      <c r="B34" s="149"/>
      <c r="C34" s="149"/>
      <c r="D34" s="149"/>
    </row>
    <row r="35" spans="1:4" x14ac:dyDescent="0.25">
      <c r="A35" s="123"/>
      <c r="B35" s="124"/>
      <c r="C35" s="124"/>
      <c r="D35" s="123"/>
    </row>
    <row r="36" spans="1:4" x14ac:dyDescent="0.25">
      <c r="A36" s="125" t="s">
        <v>69</v>
      </c>
      <c r="B36" s="126" t="s">
        <v>155</v>
      </c>
      <c r="C36" s="126" t="s">
        <v>156</v>
      </c>
      <c r="D36" s="127" t="s">
        <v>64</v>
      </c>
    </row>
    <row r="37" spans="1:4" x14ac:dyDescent="0.25">
      <c r="A37" s="128" t="s">
        <v>145</v>
      </c>
      <c r="B37" s="129">
        <v>118286.72552000001</v>
      </c>
      <c r="C37" s="129">
        <v>273653.41882999998</v>
      </c>
      <c r="D37" s="135">
        <f t="shared" ref="D37:D46" si="2">(C37-B37)/B37</f>
        <v>1.3134753086366437</v>
      </c>
    </row>
    <row r="38" spans="1:4" x14ac:dyDescent="0.25">
      <c r="A38" s="128" t="s">
        <v>152</v>
      </c>
      <c r="B38" s="129">
        <v>431114.92654999997</v>
      </c>
      <c r="C38" s="129">
        <v>984605.87147000001</v>
      </c>
      <c r="D38" s="135">
        <f t="shared" si="2"/>
        <v>1.2838593860558598</v>
      </c>
    </row>
    <row r="39" spans="1:4" x14ac:dyDescent="0.25">
      <c r="A39" s="128" t="s">
        <v>136</v>
      </c>
      <c r="B39" s="129">
        <v>6293.0091000000002</v>
      </c>
      <c r="C39" s="129">
        <v>9449.1544799999992</v>
      </c>
      <c r="D39" s="135">
        <f t="shared" si="2"/>
        <v>0.501531990474954</v>
      </c>
    </row>
    <row r="40" spans="1:4" x14ac:dyDescent="0.25">
      <c r="A40" s="128" t="s">
        <v>142</v>
      </c>
      <c r="B40" s="129">
        <v>2583424.1825100002</v>
      </c>
      <c r="C40" s="129">
        <v>3433802.7850100002</v>
      </c>
      <c r="D40" s="135">
        <f t="shared" si="2"/>
        <v>0.32916723790740016</v>
      </c>
    </row>
    <row r="41" spans="1:4" x14ac:dyDescent="0.25">
      <c r="A41" s="128" t="s">
        <v>132</v>
      </c>
      <c r="B41" s="129">
        <v>103541.50005</v>
      </c>
      <c r="C41" s="129">
        <v>136819.08361</v>
      </c>
      <c r="D41" s="135">
        <f t="shared" si="2"/>
        <v>0.32139367832154558</v>
      </c>
    </row>
    <row r="42" spans="1:4" x14ac:dyDescent="0.25">
      <c r="A42" s="128" t="s">
        <v>137</v>
      </c>
      <c r="B42" s="129">
        <v>286268.30627</v>
      </c>
      <c r="C42" s="129">
        <v>371487.15081999998</v>
      </c>
      <c r="D42" s="135">
        <f t="shared" si="2"/>
        <v>0.29768871608729197</v>
      </c>
    </row>
    <row r="43" spans="1:4" x14ac:dyDescent="0.25">
      <c r="A43" s="130" t="s">
        <v>144</v>
      </c>
      <c r="B43" s="129">
        <v>3119674.23208</v>
      </c>
      <c r="C43" s="129">
        <v>3837870.3466599998</v>
      </c>
      <c r="D43" s="135">
        <f t="shared" si="2"/>
        <v>0.23021509976737295</v>
      </c>
    </row>
    <row r="44" spans="1:4" x14ac:dyDescent="0.25">
      <c r="A44" s="128" t="s">
        <v>135</v>
      </c>
      <c r="B44" s="129">
        <v>93527.62242</v>
      </c>
      <c r="C44" s="129">
        <v>115058.7895</v>
      </c>
      <c r="D44" s="135">
        <f t="shared" si="2"/>
        <v>0.23021185103274647</v>
      </c>
    </row>
    <row r="45" spans="1:4" x14ac:dyDescent="0.25">
      <c r="A45" s="128" t="s">
        <v>150</v>
      </c>
      <c r="B45" s="129">
        <v>381421.19212000002</v>
      </c>
      <c r="C45" s="129">
        <v>429890.88711000001</v>
      </c>
      <c r="D45" s="135">
        <f t="shared" si="2"/>
        <v>0.12707656520236243</v>
      </c>
    </row>
    <row r="46" spans="1:4" x14ac:dyDescent="0.25">
      <c r="A46" s="128" t="s">
        <v>146</v>
      </c>
      <c r="B46" s="129">
        <v>1407446.60393</v>
      </c>
      <c r="C46" s="129">
        <v>1567616.7195600001</v>
      </c>
      <c r="D46" s="135">
        <f t="shared" si="2"/>
        <v>0.11380191275658957</v>
      </c>
    </row>
    <row r="47" spans="1:4" x14ac:dyDescent="0.25">
      <c r="A47" s="123"/>
      <c r="B47" s="124"/>
      <c r="C47" s="124"/>
      <c r="D47" s="123"/>
    </row>
    <row r="48" spans="1:4" ht="19.2" x14ac:dyDescent="0.35">
      <c r="A48" s="150" t="s">
        <v>70</v>
      </c>
      <c r="B48" s="150"/>
      <c r="C48" s="150"/>
      <c r="D48" s="150"/>
    </row>
    <row r="49" spans="1:4" ht="15.6" x14ac:dyDescent="0.3">
      <c r="A49" s="149" t="s">
        <v>68</v>
      </c>
      <c r="B49" s="149"/>
      <c r="C49" s="149"/>
      <c r="D49" s="149"/>
    </row>
    <row r="50" spans="1:4" x14ac:dyDescent="0.25">
      <c r="A50" s="123"/>
      <c r="B50" s="124"/>
      <c r="C50" s="124"/>
      <c r="D50" s="123"/>
    </row>
    <row r="51" spans="1:4" x14ac:dyDescent="0.25">
      <c r="A51" s="125" t="s">
        <v>69</v>
      </c>
      <c r="B51" s="126" t="s">
        <v>155</v>
      </c>
      <c r="C51" s="126" t="s">
        <v>156</v>
      </c>
      <c r="D51" s="127" t="s">
        <v>64</v>
      </c>
    </row>
    <row r="52" spans="1:4" x14ac:dyDescent="0.25">
      <c r="A52" s="128" t="s">
        <v>144</v>
      </c>
      <c r="B52" s="129">
        <v>3119674.23208</v>
      </c>
      <c r="C52" s="129">
        <v>3837870.3466599998</v>
      </c>
      <c r="D52" s="135">
        <f t="shared" ref="D52:D61" si="3">(C52-B52)/B52</f>
        <v>0.23021509976737295</v>
      </c>
    </row>
    <row r="53" spans="1:4" x14ac:dyDescent="0.25">
      <c r="A53" s="128" t="s">
        <v>142</v>
      </c>
      <c r="B53" s="129">
        <v>2583424.1825100002</v>
      </c>
      <c r="C53" s="129">
        <v>3433802.7850100002</v>
      </c>
      <c r="D53" s="135">
        <f t="shared" si="3"/>
        <v>0.32916723790740016</v>
      </c>
    </row>
    <row r="54" spans="1:4" x14ac:dyDescent="0.25">
      <c r="A54" s="128" t="s">
        <v>143</v>
      </c>
      <c r="B54" s="129">
        <v>1657565.24235</v>
      </c>
      <c r="C54" s="129">
        <v>1584767.8550199999</v>
      </c>
      <c r="D54" s="135">
        <f t="shared" si="3"/>
        <v>-4.3918263649635983E-2</v>
      </c>
    </row>
    <row r="55" spans="1:4" x14ac:dyDescent="0.25">
      <c r="A55" s="128" t="s">
        <v>146</v>
      </c>
      <c r="B55" s="129">
        <v>1407446.60393</v>
      </c>
      <c r="C55" s="129">
        <v>1567616.7195600001</v>
      </c>
      <c r="D55" s="135">
        <f t="shared" si="3"/>
        <v>0.11380191275658957</v>
      </c>
    </row>
    <row r="56" spans="1:4" x14ac:dyDescent="0.25">
      <c r="A56" s="128" t="s">
        <v>149</v>
      </c>
      <c r="B56" s="129">
        <v>1415847.8846100001</v>
      </c>
      <c r="C56" s="129">
        <v>1370482.84366</v>
      </c>
      <c r="D56" s="135">
        <f t="shared" si="3"/>
        <v>-3.2040900327718468E-2</v>
      </c>
    </row>
    <row r="57" spans="1:4" x14ac:dyDescent="0.25">
      <c r="A57" s="128" t="s">
        <v>148</v>
      </c>
      <c r="B57" s="129">
        <v>1101771.83323</v>
      </c>
      <c r="C57" s="129">
        <v>1189388.9166900001</v>
      </c>
      <c r="D57" s="135">
        <f t="shared" si="3"/>
        <v>7.9523800497910926E-2</v>
      </c>
    </row>
    <row r="58" spans="1:4" x14ac:dyDescent="0.25">
      <c r="A58" s="128" t="s">
        <v>129</v>
      </c>
      <c r="B58" s="129">
        <v>941717.77703</v>
      </c>
      <c r="C58" s="129">
        <v>1030449.17719</v>
      </c>
      <c r="D58" s="135">
        <f t="shared" si="3"/>
        <v>9.422292147849437E-2</v>
      </c>
    </row>
    <row r="59" spans="1:4" x14ac:dyDescent="0.25">
      <c r="A59" s="128" t="s">
        <v>147</v>
      </c>
      <c r="B59" s="129">
        <v>945829.18521000003</v>
      </c>
      <c r="C59" s="129">
        <v>988323.71823</v>
      </c>
      <c r="D59" s="135">
        <f t="shared" si="3"/>
        <v>4.492833767924493E-2</v>
      </c>
    </row>
    <row r="60" spans="1:4" x14ac:dyDescent="0.25">
      <c r="A60" s="128" t="s">
        <v>152</v>
      </c>
      <c r="B60" s="129">
        <v>431114.92654999997</v>
      </c>
      <c r="C60" s="129">
        <v>984605.87147000001</v>
      </c>
      <c r="D60" s="135">
        <f t="shared" si="3"/>
        <v>1.2838593860558598</v>
      </c>
    </row>
    <row r="61" spans="1:4" x14ac:dyDescent="0.25">
      <c r="A61" s="128" t="s">
        <v>139</v>
      </c>
      <c r="B61" s="129">
        <v>797400.40336</v>
      </c>
      <c r="C61" s="129">
        <v>777527.75257999997</v>
      </c>
      <c r="D61" s="135">
        <f t="shared" si="3"/>
        <v>-2.4921796748863918E-2</v>
      </c>
    </row>
    <row r="62" spans="1:4" x14ac:dyDescent="0.25">
      <c r="A62" s="123"/>
      <c r="B62" s="124"/>
      <c r="C62" s="124"/>
      <c r="D62" s="123"/>
    </row>
    <row r="63" spans="1:4" ht="19.2" x14ac:dyDescent="0.35">
      <c r="A63" s="150" t="s">
        <v>72</v>
      </c>
      <c r="B63" s="150"/>
      <c r="C63" s="150"/>
      <c r="D63" s="150"/>
    </row>
    <row r="64" spans="1:4" ht="15.6" x14ac:dyDescent="0.3">
      <c r="A64" s="149" t="s">
        <v>73</v>
      </c>
      <c r="B64" s="149"/>
      <c r="C64" s="149"/>
      <c r="D64" s="149"/>
    </row>
    <row r="65" spans="1:4" x14ac:dyDescent="0.25">
      <c r="A65" s="123"/>
      <c r="B65" s="124"/>
      <c r="C65" s="124"/>
      <c r="D65" s="123"/>
    </row>
    <row r="66" spans="1:4" x14ac:dyDescent="0.25">
      <c r="A66" s="125" t="s">
        <v>74</v>
      </c>
      <c r="B66" s="126" t="s">
        <v>155</v>
      </c>
      <c r="C66" s="126" t="s">
        <v>156</v>
      </c>
      <c r="D66" s="127" t="s">
        <v>64</v>
      </c>
    </row>
    <row r="67" spans="1:4" x14ac:dyDescent="0.25">
      <c r="A67" s="128" t="s">
        <v>177</v>
      </c>
      <c r="B67" s="134">
        <v>7889512.7605900001</v>
      </c>
      <c r="C67" s="134">
        <v>9067251.2559399996</v>
      </c>
      <c r="D67" s="135">
        <f t="shared" ref="D67:D76" si="4">(C67-B67)/B67</f>
        <v>0.14927898985512572</v>
      </c>
    </row>
    <row r="68" spans="1:4" x14ac:dyDescent="0.25">
      <c r="A68" s="128" t="s">
        <v>178</v>
      </c>
      <c r="B68" s="134">
        <v>1667147.2043099999</v>
      </c>
      <c r="C68" s="134">
        <v>2070145.0819099999</v>
      </c>
      <c r="D68" s="135">
        <f t="shared" si="4"/>
        <v>0.24172903062078016</v>
      </c>
    </row>
    <row r="69" spans="1:4" x14ac:dyDescent="0.25">
      <c r="A69" s="128" t="s">
        <v>179</v>
      </c>
      <c r="B69" s="134">
        <v>1201917.8315999999</v>
      </c>
      <c r="C69" s="134">
        <v>1650775.5454500001</v>
      </c>
      <c r="D69" s="135">
        <f t="shared" si="4"/>
        <v>0.37345124770507665</v>
      </c>
    </row>
    <row r="70" spans="1:4" x14ac:dyDescent="0.25">
      <c r="A70" s="128" t="s">
        <v>180</v>
      </c>
      <c r="B70" s="134">
        <v>1345724.03657</v>
      </c>
      <c r="C70" s="134">
        <v>1581618.88142</v>
      </c>
      <c r="D70" s="135">
        <f t="shared" si="4"/>
        <v>0.17529213898211407</v>
      </c>
    </row>
    <row r="71" spans="1:4" x14ac:dyDescent="0.25">
      <c r="A71" s="128" t="s">
        <v>181</v>
      </c>
      <c r="B71" s="134">
        <v>1160036.8879</v>
      </c>
      <c r="C71" s="134">
        <v>1238163.91441</v>
      </c>
      <c r="D71" s="135">
        <f t="shared" si="4"/>
        <v>6.7348743238184738E-2</v>
      </c>
    </row>
    <row r="72" spans="1:4" x14ac:dyDescent="0.25">
      <c r="A72" s="128" t="s">
        <v>182</v>
      </c>
      <c r="B72" s="134">
        <v>843258.68507000001</v>
      </c>
      <c r="C72" s="134">
        <v>866199.14595000003</v>
      </c>
      <c r="D72" s="135">
        <f t="shared" si="4"/>
        <v>2.7204535554941494E-2</v>
      </c>
    </row>
    <row r="73" spans="1:4" x14ac:dyDescent="0.25">
      <c r="A73" s="128" t="s">
        <v>183</v>
      </c>
      <c r="B73" s="134">
        <v>678402.45097000001</v>
      </c>
      <c r="C73" s="134">
        <v>524544.59788000002</v>
      </c>
      <c r="D73" s="135">
        <f t="shared" si="4"/>
        <v>-0.22679436501152</v>
      </c>
    </row>
    <row r="74" spans="1:4" x14ac:dyDescent="0.25">
      <c r="A74" s="128" t="s">
        <v>184</v>
      </c>
      <c r="B74" s="134">
        <v>428683.00760000001</v>
      </c>
      <c r="C74" s="134">
        <v>445846.60742999997</v>
      </c>
      <c r="D74" s="135">
        <f t="shared" si="4"/>
        <v>4.0037975673659437E-2</v>
      </c>
    </row>
    <row r="75" spans="1:4" x14ac:dyDescent="0.25">
      <c r="A75" s="128" t="s">
        <v>185</v>
      </c>
      <c r="B75" s="134">
        <v>350870.06868000003</v>
      </c>
      <c r="C75" s="134">
        <v>416307.48738000001</v>
      </c>
      <c r="D75" s="135">
        <f t="shared" si="4"/>
        <v>0.18650043004859476</v>
      </c>
    </row>
    <row r="76" spans="1:4" x14ac:dyDescent="0.25">
      <c r="A76" s="128" t="s">
        <v>186</v>
      </c>
      <c r="B76" s="134">
        <v>317506.16558999999</v>
      </c>
      <c r="C76" s="134">
        <v>321142.66983999999</v>
      </c>
      <c r="D76" s="135">
        <f t="shared" si="4"/>
        <v>1.1453334278540799E-2</v>
      </c>
    </row>
    <row r="77" spans="1:4" x14ac:dyDescent="0.25">
      <c r="A77" s="123"/>
      <c r="B77" s="124"/>
      <c r="C77" s="124"/>
      <c r="D77" s="123"/>
    </row>
    <row r="78" spans="1:4" ht="19.2" x14ac:dyDescent="0.35">
      <c r="A78" s="150" t="s">
        <v>75</v>
      </c>
      <c r="B78" s="150"/>
      <c r="C78" s="150"/>
      <c r="D78" s="150"/>
    </row>
    <row r="79" spans="1:4" ht="15.6" x14ac:dyDescent="0.3">
      <c r="A79" s="149" t="s">
        <v>76</v>
      </c>
      <c r="B79" s="149"/>
      <c r="C79" s="149"/>
      <c r="D79" s="149"/>
    </row>
    <row r="80" spans="1:4" x14ac:dyDescent="0.25">
      <c r="A80" s="123"/>
      <c r="B80" s="124"/>
      <c r="C80" s="124"/>
      <c r="D80" s="123"/>
    </row>
    <row r="81" spans="1:4" x14ac:dyDescent="0.25">
      <c r="A81" s="125" t="s">
        <v>74</v>
      </c>
      <c r="B81" s="126" t="s">
        <v>155</v>
      </c>
      <c r="C81" s="126" t="s">
        <v>156</v>
      </c>
      <c r="D81" s="127" t="s">
        <v>64</v>
      </c>
    </row>
    <row r="82" spans="1:4" x14ac:dyDescent="0.25">
      <c r="A82" s="128" t="s">
        <v>187</v>
      </c>
      <c r="B82" s="134">
        <v>5828.5894900000003</v>
      </c>
      <c r="C82" s="134">
        <v>64268.03284</v>
      </c>
      <c r="D82" s="135">
        <f t="shared" ref="D82:D91" si="5">(C82-B82)/B82</f>
        <v>10.026344015179562</v>
      </c>
    </row>
    <row r="83" spans="1:4" x14ac:dyDescent="0.25">
      <c r="A83" s="128" t="s">
        <v>188</v>
      </c>
      <c r="B83" s="134">
        <v>398.45857000000001</v>
      </c>
      <c r="C83" s="134">
        <v>1946.1390200000001</v>
      </c>
      <c r="D83" s="135">
        <f t="shared" si="5"/>
        <v>3.8841690617922962</v>
      </c>
    </row>
    <row r="84" spans="1:4" x14ac:dyDescent="0.25">
      <c r="A84" s="128" t="s">
        <v>189</v>
      </c>
      <c r="B84" s="134">
        <v>14431.77637</v>
      </c>
      <c r="C84" s="134">
        <v>31287.31509</v>
      </c>
      <c r="D84" s="135">
        <f t="shared" si="5"/>
        <v>1.1679462242110672</v>
      </c>
    </row>
    <row r="85" spans="1:4" x14ac:dyDescent="0.25">
      <c r="A85" s="128" t="s">
        <v>190</v>
      </c>
      <c r="B85" s="134">
        <v>1577.09203</v>
      </c>
      <c r="C85" s="134">
        <v>3291.8599800000002</v>
      </c>
      <c r="D85" s="135">
        <f t="shared" si="5"/>
        <v>1.0872973278547353</v>
      </c>
    </row>
    <row r="86" spans="1:4" x14ac:dyDescent="0.25">
      <c r="A86" s="128" t="s">
        <v>191</v>
      </c>
      <c r="B86" s="134">
        <v>3237.6390000000001</v>
      </c>
      <c r="C86" s="134">
        <v>6584.7408400000004</v>
      </c>
      <c r="D86" s="135">
        <f t="shared" si="5"/>
        <v>1.0338094642423075</v>
      </c>
    </row>
    <row r="87" spans="1:4" x14ac:dyDescent="0.25">
      <c r="A87" s="128" t="s">
        <v>192</v>
      </c>
      <c r="B87" s="134">
        <v>38.164969999999997</v>
      </c>
      <c r="C87" s="134">
        <v>71.737250000000003</v>
      </c>
      <c r="D87" s="135">
        <f t="shared" si="5"/>
        <v>0.87966216140088693</v>
      </c>
    </row>
    <row r="88" spans="1:4" x14ac:dyDescent="0.25">
      <c r="A88" s="128" t="s">
        <v>193</v>
      </c>
      <c r="B88" s="134">
        <v>48555.179580000004</v>
      </c>
      <c r="C88" s="134">
        <v>84269.876029999999</v>
      </c>
      <c r="D88" s="135">
        <f t="shared" si="5"/>
        <v>0.73554864298578282</v>
      </c>
    </row>
    <row r="89" spans="1:4" x14ac:dyDescent="0.25">
      <c r="A89" s="128" t="s">
        <v>194</v>
      </c>
      <c r="B89" s="134">
        <v>80337.653730000005</v>
      </c>
      <c r="C89" s="134">
        <v>138549.60438999999</v>
      </c>
      <c r="D89" s="135">
        <f t="shared" si="5"/>
        <v>0.72459112206138843</v>
      </c>
    </row>
    <row r="90" spans="1:4" x14ac:dyDescent="0.25">
      <c r="A90" s="128" t="s">
        <v>195</v>
      </c>
      <c r="B90" s="134">
        <v>32013.942319999998</v>
      </c>
      <c r="C90" s="134">
        <v>53340.768550000001</v>
      </c>
      <c r="D90" s="135">
        <f t="shared" si="5"/>
        <v>0.6661730697464443</v>
      </c>
    </row>
    <row r="91" spans="1:4" x14ac:dyDescent="0.25">
      <c r="A91" s="128" t="s">
        <v>196</v>
      </c>
      <c r="B91" s="134">
        <v>7855.2495200000003</v>
      </c>
      <c r="C91" s="134">
        <v>12519.23551</v>
      </c>
      <c r="D91" s="135">
        <f t="shared" si="5"/>
        <v>0.59374129085590144</v>
      </c>
    </row>
    <row r="92" spans="1:4" x14ac:dyDescent="0.25">
      <c r="A92" s="123" t="s">
        <v>120</v>
      </c>
      <c r="B92" s="124"/>
      <c r="C92" s="124"/>
      <c r="D92" s="12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90" zoomScaleNormal="90" workbookViewId="0">
      <selection activeCell="C2" sqref="C2"/>
    </sheetView>
  </sheetViews>
  <sheetFormatPr defaultColWidth="9.109375" defaultRowHeight="13.2" x14ac:dyDescent="0.25"/>
  <cols>
    <col min="1" max="1" width="44.6640625" style="17" customWidth="1"/>
    <col min="2" max="2" width="13.6640625" style="19" bestFit="1" customWidth="1"/>
    <col min="3" max="3" width="13.6640625" style="17" bestFit="1" customWidth="1"/>
    <col min="4" max="4" width="9.77734375" style="17" bestFit="1" customWidth="1"/>
    <col min="5" max="5" width="13.6640625" style="17" bestFit="1" customWidth="1"/>
    <col min="6" max="7" width="15.44140625" style="17" bestFit="1" customWidth="1"/>
    <col min="8" max="8" width="9.77734375" style="17" bestFit="1" customWidth="1"/>
    <col min="9" max="9" width="13.6640625" style="17" bestFit="1" customWidth="1"/>
    <col min="10" max="11" width="15.44140625" style="17" bestFit="1" customWidth="1"/>
    <col min="12" max="12" width="9.77734375" style="17" bestFit="1" customWidth="1"/>
    <col min="13" max="13" width="9.21875" style="17" bestFit="1" customWidth="1"/>
    <col min="14" max="16384" width="9.109375" style="17"/>
  </cols>
  <sheetData>
    <row r="1" spans="1:13" ht="24.6" x14ac:dyDescent="0.4">
      <c r="B1" s="148" t="s">
        <v>121</v>
      </c>
      <c r="C1" s="148"/>
      <c r="D1" s="148"/>
      <c r="E1" s="148"/>
      <c r="F1" s="148"/>
      <c r="G1" s="148"/>
      <c r="H1" s="148"/>
      <c r="I1" s="148"/>
      <c r="J1" s="148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2" t="s">
        <v>111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ht="17.399999999999999" x14ac:dyDescent="0.25">
      <c r="A6" s="87"/>
      <c r="B6" s="151" t="str">
        <f>SEKTOR_USD!B6</f>
        <v>1 - 31 TEMMUZ</v>
      </c>
      <c r="C6" s="151"/>
      <c r="D6" s="151"/>
      <c r="E6" s="151"/>
      <c r="F6" s="151" t="str">
        <f>SEKTOR_USD!F6</f>
        <v>1 OCAK  -  31 TEMMUZ</v>
      </c>
      <c r="G6" s="151"/>
      <c r="H6" s="151"/>
      <c r="I6" s="151"/>
      <c r="J6" s="151" t="s">
        <v>103</v>
      </c>
      <c r="K6" s="151"/>
      <c r="L6" s="151"/>
      <c r="M6" s="151"/>
    </row>
    <row r="7" spans="1:13" ht="28.2" x14ac:dyDescent="0.3">
      <c r="A7" s="88" t="s">
        <v>1</v>
      </c>
      <c r="B7" s="89">
        <f>SEKTOR_USD!B7</f>
        <v>2024</v>
      </c>
      <c r="C7" s="90">
        <f>SEKTOR_USD!C7</f>
        <v>2025</v>
      </c>
      <c r="D7" s="7" t="s">
        <v>115</v>
      </c>
      <c r="E7" s="7" t="s">
        <v>116</v>
      </c>
      <c r="F7" s="5"/>
      <c r="G7" s="6"/>
      <c r="H7" s="7" t="s">
        <v>115</v>
      </c>
      <c r="I7" s="7" t="s">
        <v>116</v>
      </c>
      <c r="J7" s="5"/>
      <c r="K7" s="5"/>
      <c r="L7" s="7" t="s">
        <v>115</v>
      </c>
      <c r="M7" s="7" t="s">
        <v>116</v>
      </c>
    </row>
    <row r="8" spans="1:13" ht="16.8" x14ac:dyDescent="0.3">
      <c r="A8" s="91" t="s">
        <v>2</v>
      </c>
      <c r="B8" s="92">
        <f>SEKTOR_USD!B8*$B$52</f>
        <v>93615385.164983064</v>
      </c>
      <c r="C8" s="92">
        <f>SEKTOR_USD!C8*$C$52</f>
        <v>117476887.29379065</v>
      </c>
      <c r="D8" s="93">
        <f t="shared" ref="D8:D42" si="0">(C8-B8)/B8*100</f>
        <v>25.488868188444957</v>
      </c>
      <c r="E8" s="93">
        <f t="shared" ref="E8:E43" si="1">C8/C$43*100</f>
        <v>13.45796156929539</v>
      </c>
      <c r="F8" s="92">
        <f>SEKTOR_USD!F8*$B$53</f>
        <v>645931676.94289267</v>
      </c>
      <c r="G8" s="92">
        <f>SEKTOR_USD!G8*$C$53</f>
        <v>775203684.67400491</v>
      </c>
      <c r="H8" s="93">
        <f t="shared" ref="H8:H42" si="2">(G8-F8)/F8*100</f>
        <v>20.013263375306067</v>
      </c>
      <c r="I8" s="93">
        <f t="shared" ref="I8:I43" si="3">G8/G$43*100</f>
        <v>15.082864529427663</v>
      </c>
      <c r="J8" s="92">
        <f>SEKTOR_USD!J8*$B$54</f>
        <v>1086873330.9905462</v>
      </c>
      <c r="K8" s="92">
        <f>SEKTOR_USD!K8*$C$54</f>
        <v>1323758190.0065207</v>
      </c>
      <c r="L8" s="93">
        <f t="shared" ref="L8:L42" si="4">(K8-J8)/J8*100</f>
        <v>21.795075126195638</v>
      </c>
      <c r="M8" s="93">
        <f t="shared" ref="M8:M43" si="5">K8/K$43*100</f>
        <v>15.570005774079782</v>
      </c>
    </row>
    <row r="9" spans="1:13" s="21" customFormat="1" ht="15.6" x14ac:dyDescent="0.3">
      <c r="A9" s="94" t="s">
        <v>3</v>
      </c>
      <c r="B9" s="92">
        <f>SEKTOR_USD!B9*$B$52</f>
        <v>60949431.435954407</v>
      </c>
      <c r="C9" s="92">
        <f>SEKTOR_USD!C9*$C$52</f>
        <v>74714969.588863045</v>
      </c>
      <c r="D9" s="95">
        <f t="shared" si="0"/>
        <v>22.585178940304719</v>
      </c>
      <c r="E9" s="95">
        <f t="shared" si="1"/>
        <v>8.5592256701811671</v>
      </c>
      <c r="F9" s="92">
        <f>SEKTOR_USD!F9*$B$53</f>
        <v>434654322.62313646</v>
      </c>
      <c r="G9" s="92">
        <f>SEKTOR_USD!G9*$C$53</f>
        <v>521805949.7627489</v>
      </c>
      <c r="H9" s="95">
        <f t="shared" si="2"/>
        <v>20.050790387555068</v>
      </c>
      <c r="I9" s="95">
        <f t="shared" si="3"/>
        <v>10.152594223324124</v>
      </c>
      <c r="J9" s="92">
        <f>SEKTOR_USD!J9*$B$54</f>
        <v>738929806.06416225</v>
      </c>
      <c r="K9" s="92">
        <f>SEKTOR_USD!K9*$C$54</f>
        <v>893951651.07703137</v>
      </c>
      <c r="L9" s="95">
        <f t="shared" si="4"/>
        <v>20.979238317449649</v>
      </c>
      <c r="M9" s="95">
        <f t="shared" si="5"/>
        <v>10.514633619716429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30992997.124863118</v>
      </c>
      <c r="C10" s="97">
        <f>SEKTOR_USD!C10*$C$52</f>
        <v>41469418.326267079</v>
      </c>
      <c r="D10" s="98">
        <f t="shared" si="0"/>
        <v>33.802543068671454</v>
      </c>
      <c r="E10" s="98">
        <f t="shared" si="1"/>
        <v>4.7506692677363338</v>
      </c>
      <c r="F10" s="97">
        <f>SEKTOR_USD!F10*$B$53</f>
        <v>215670065.05373973</v>
      </c>
      <c r="G10" s="97">
        <f>SEKTOR_USD!G10*$C$53</f>
        <v>269925973.8624087</v>
      </c>
      <c r="H10" s="98">
        <f t="shared" si="2"/>
        <v>25.156902880865605</v>
      </c>
      <c r="I10" s="98">
        <f t="shared" si="3"/>
        <v>5.2518544186907743</v>
      </c>
      <c r="J10" s="97">
        <f>SEKTOR_USD!J10*$B$54</f>
        <v>377890130.11182529</v>
      </c>
      <c r="K10" s="97">
        <f>SEKTOR_USD!K10*$C$54</f>
        <v>445774488.05530679</v>
      </c>
      <c r="L10" s="98">
        <f t="shared" si="4"/>
        <v>17.964046301869054</v>
      </c>
      <c r="M10" s="98">
        <f t="shared" si="5"/>
        <v>5.2431867129180114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6764449.9982105643</v>
      </c>
      <c r="C11" s="97">
        <f>SEKTOR_USD!C11*$C$52</f>
        <v>4893887.4590612119</v>
      </c>
      <c r="D11" s="98">
        <f t="shared" si="0"/>
        <v>-27.65284006303812</v>
      </c>
      <c r="E11" s="98">
        <f t="shared" si="1"/>
        <v>0.56063580560994009</v>
      </c>
      <c r="F11" s="97">
        <f>SEKTOR_USD!F11*$B$53</f>
        <v>61237654.436577864</v>
      </c>
      <c r="G11" s="97">
        <f>SEKTOR_USD!G11*$C$53</f>
        <v>68749056.189314917</v>
      </c>
      <c r="H11" s="98">
        <f t="shared" si="2"/>
        <v>12.265985400398382</v>
      </c>
      <c r="I11" s="98">
        <f t="shared" si="3"/>
        <v>1.3376261252750712</v>
      </c>
      <c r="J11" s="97">
        <f>SEKTOR_USD!J11*$B$54</f>
        <v>106262015.4959784</v>
      </c>
      <c r="K11" s="97">
        <f>SEKTOR_USD!K11*$C$54</f>
        <v>119840525.21495634</v>
      </c>
      <c r="L11" s="98">
        <f t="shared" si="4"/>
        <v>12.778328790019833</v>
      </c>
      <c r="M11" s="98">
        <f t="shared" si="5"/>
        <v>1.409560812278285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7416598.0518011311</v>
      </c>
      <c r="C12" s="97">
        <f>SEKTOR_USD!C12*$C$52</f>
        <v>9254622.3436223771</v>
      </c>
      <c r="D12" s="98">
        <f t="shared" si="0"/>
        <v>24.782579276692491</v>
      </c>
      <c r="E12" s="98">
        <f t="shared" si="1"/>
        <v>1.0601945174742089</v>
      </c>
      <c r="F12" s="97">
        <f>SEKTOR_USD!F12*$B$53</f>
        <v>48159567.746966071</v>
      </c>
      <c r="G12" s="97">
        <f>SEKTOR_USD!G12*$C$53</f>
        <v>55680495.187645167</v>
      </c>
      <c r="H12" s="98">
        <f t="shared" si="2"/>
        <v>15.616683854378852</v>
      </c>
      <c r="I12" s="98">
        <f t="shared" si="3"/>
        <v>1.0833557456578262</v>
      </c>
      <c r="J12" s="97">
        <f>SEKTOR_USD!J12*$B$54</f>
        <v>80244504.916240692</v>
      </c>
      <c r="K12" s="97">
        <f>SEKTOR_USD!K12*$C$54</f>
        <v>97643408.521901652</v>
      </c>
      <c r="L12" s="98">
        <f t="shared" si="4"/>
        <v>21.682361457425596</v>
      </c>
      <c r="M12" s="98">
        <f t="shared" si="5"/>
        <v>1.1484789638803676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3407667.8720820565</v>
      </c>
      <c r="C13" s="97">
        <f>SEKTOR_USD!C13*$C$52</f>
        <v>5506150.0740015954</v>
      </c>
      <c r="D13" s="98">
        <f t="shared" si="0"/>
        <v>61.581183398527152</v>
      </c>
      <c r="E13" s="98">
        <f t="shared" si="1"/>
        <v>0.63077561721030673</v>
      </c>
      <c r="F13" s="97">
        <f>SEKTOR_USD!F13*$B$53</f>
        <v>29614402.974190872</v>
      </c>
      <c r="G13" s="97">
        <f>SEKTOR_USD!G13*$C$53</f>
        <v>37465552.972296081</v>
      </c>
      <c r="H13" s="98">
        <f t="shared" si="2"/>
        <v>26.511255367692311</v>
      </c>
      <c r="I13" s="98">
        <f t="shared" si="3"/>
        <v>0.72895404288341736</v>
      </c>
      <c r="J13" s="97">
        <f>SEKTOR_USD!J13*$B$54</f>
        <v>51748645.18256516</v>
      </c>
      <c r="K13" s="97">
        <f>SEKTOR_USD!K13*$C$54</f>
        <v>69460574.891955346</v>
      </c>
      <c r="L13" s="98">
        <f t="shared" si="4"/>
        <v>34.2268471897262</v>
      </c>
      <c r="M13" s="98">
        <f t="shared" si="5"/>
        <v>0.8169932849543452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7060799.1428628089</v>
      </c>
      <c r="C14" s="97">
        <f>SEKTOR_USD!C14*$C$52</f>
        <v>6695210.5758892372</v>
      </c>
      <c r="D14" s="98">
        <f t="shared" si="0"/>
        <v>-5.1777222319532425</v>
      </c>
      <c r="E14" s="98">
        <f t="shared" si="1"/>
        <v>0.76699245872358024</v>
      </c>
      <c r="F14" s="97">
        <f>SEKTOR_USD!F14*$B$53</f>
        <v>43982678.178994656</v>
      </c>
      <c r="G14" s="97">
        <f>SEKTOR_USD!G14*$C$53</f>
        <v>51135712.926134914</v>
      </c>
      <c r="H14" s="98">
        <f t="shared" si="2"/>
        <v>16.263299651807973</v>
      </c>
      <c r="I14" s="98">
        <f t="shared" si="3"/>
        <v>0.99492952101348442</v>
      </c>
      <c r="J14" s="97">
        <f>SEKTOR_USD!J14*$B$54</f>
        <v>68814820.70394595</v>
      </c>
      <c r="K14" s="97">
        <f>SEKTOR_USD!K14*$C$54</f>
        <v>94709131.793484196</v>
      </c>
      <c r="L14" s="98">
        <f t="shared" si="4"/>
        <v>37.628974143433943</v>
      </c>
      <c r="M14" s="98">
        <f t="shared" si="5"/>
        <v>1.1139660853583599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2021709.3656772827</v>
      </c>
      <c r="C15" s="97">
        <f>SEKTOR_USD!C15*$C$52</f>
        <v>1884980.4978235983</v>
      </c>
      <c r="D15" s="98">
        <f t="shared" si="0"/>
        <v>-6.7630328164344968</v>
      </c>
      <c r="E15" s="98">
        <f t="shared" si="1"/>
        <v>0.21594030692301233</v>
      </c>
      <c r="F15" s="97">
        <f>SEKTOR_USD!F15*$B$53</f>
        <v>15774453.381412698</v>
      </c>
      <c r="G15" s="97">
        <f>SEKTOR_USD!G15*$C$53</f>
        <v>11883807.785036765</v>
      </c>
      <c r="H15" s="98">
        <f t="shared" si="2"/>
        <v>-24.664218165304831</v>
      </c>
      <c r="I15" s="98">
        <f t="shared" si="3"/>
        <v>0.23121905437129547</v>
      </c>
      <c r="J15" s="97">
        <f>SEKTOR_USD!J15*$B$54</f>
        <v>22196804.923495207</v>
      </c>
      <c r="K15" s="97">
        <f>SEKTOR_USD!K15*$C$54</f>
        <v>22985293.253352713</v>
      </c>
      <c r="L15" s="98">
        <f t="shared" si="4"/>
        <v>3.5522604833225113</v>
      </c>
      <c r="M15" s="98">
        <f t="shared" si="5"/>
        <v>0.27035235844082361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3078099.8335831566</v>
      </c>
      <c r="C16" s="97">
        <f>SEKTOR_USD!C16*$C$52</f>
        <v>4630428.3408725793</v>
      </c>
      <c r="D16" s="98">
        <f t="shared" si="0"/>
        <v>50.43138920813972</v>
      </c>
      <c r="E16" s="98">
        <f t="shared" si="1"/>
        <v>0.53045435656629936</v>
      </c>
      <c r="F16" s="97">
        <f>SEKTOR_USD!F16*$B$53</f>
        <v>17275959.716780547</v>
      </c>
      <c r="G16" s="97">
        <f>SEKTOR_USD!G16*$C$53</f>
        <v>23083024.341020986</v>
      </c>
      <c r="H16" s="98">
        <f t="shared" si="2"/>
        <v>33.613557333083506</v>
      </c>
      <c r="I16" s="98">
        <f t="shared" si="3"/>
        <v>0.44911825878576828</v>
      </c>
      <c r="J16" s="97">
        <f>SEKTOR_USD!J16*$B$54</f>
        <v>27696019.853843637</v>
      </c>
      <c r="K16" s="97">
        <f>SEKTOR_USD!K16*$C$54</f>
        <v>38048681.70485539</v>
      </c>
      <c r="L16" s="98">
        <f t="shared" si="4"/>
        <v>37.379601493804593</v>
      </c>
      <c r="M16" s="98">
        <f t="shared" si="5"/>
        <v>0.44752750034944366</v>
      </c>
    </row>
    <row r="17" spans="1:13" ht="13.8" x14ac:dyDescent="0.25">
      <c r="A17" s="96" t="str">
        <f>SEKTOR_USD!A17</f>
        <v xml:space="preserve"> Süs Bitkileri ve Mamulleri</v>
      </c>
      <c r="B17" s="97">
        <f>SEKTOR_USD!B17*$B$52</f>
        <v>207110.04687429208</v>
      </c>
      <c r="C17" s="97">
        <f>SEKTOR_USD!C17*$C$52</f>
        <v>380271.97132536402</v>
      </c>
      <c r="D17" s="98">
        <f t="shared" si="0"/>
        <v>83.608654946698294</v>
      </c>
      <c r="E17" s="98">
        <f t="shared" si="1"/>
        <v>4.356333993748443E-2</v>
      </c>
      <c r="F17" s="97">
        <f>SEKTOR_USD!F17*$B$53</f>
        <v>2939541.1344740237</v>
      </c>
      <c r="G17" s="97">
        <f>SEKTOR_USD!G17*$C$53</f>
        <v>3882326.4988913685</v>
      </c>
      <c r="H17" s="98">
        <f t="shared" si="2"/>
        <v>32.072535177706868</v>
      </c>
      <c r="I17" s="98">
        <f t="shared" si="3"/>
        <v>7.5537056646486939E-2</v>
      </c>
      <c r="J17" s="97">
        <f>SEKTOR_USD!J17*$B$54</f>
        <v>4076864.8762678988</v>
      </c>
      <c r="K17" s="97">
        <f>SEKTOR_USD!K17*$C$54</f>
        <v>5489547.6412190739</v>
      </c>
      <c r="L17" s="98">
        <f t="shared" si="4"/>
        <v>34.651203996841637</v>
      </c>
      <c r="M17" s="98">
        <f t="shared" si="5"/>
        <v>6.4567901536795022E-2</v>
      </c>
    </row>
    <row r="18" spans="1:13" s="21" customFormat="1" ht="15.6" x14ac:dyDescent="0.3">
      <c r="A18" s="94" t="s">
        <v>12</v>
      </c>
      <c r="B18" s="92">
        <f>SEKTOR_USD!B18*$B$52</f>
        <v>9421413.72880009</v>
      </c>
      <c r="C18" s="92">
        <f>SEKTOR_USD!C18*$C$52</f>
        <v>14950136.698830245</v>
      </c>
      <c r="D18" s="95">
        <f t="shared" si="0"/>
        <v>58.682519727687335</v>
      </c>
      <c r="E18" s="95">
        <f t="shared" si="1"/>
        <v>1.7126633994430378</v>
      </c>
      <c r="F18" s="92">
        <f>SEKTOR_USD!F18*$B$53</f>
        <v>67942305.436703146</v>
      </c>
      <c r="G18" s="92">
        <f>SEKTOR_USD!G18*$C$53</f>
        <v>82416842.890850246</v>
      </c>
      <c r="H18" s="95">
        <f t="shared" si="2"/>
        <v>21.304159994441115</v>
      </c>
      <c r="I18" s="95">
        <f t="shared" si="3"/>
        <v>1.603555427872571</v>
      </c>
      <c r="J18" s="92">
        <f>SEKTOR_USD!J18*$B$54</f>
        <v>109503303.42612818</v>
      </c>
      <c r="K18" s="92">
        <f>SEKTOR_USD!K18*$C$54</f>
        <v>142126057.34080416</v>
      </c>
      <c r="L18" s="95">
        <f t="shared" si="4"/>
        <v>29.791570568173363</v>
      </c>
      <c r="M18" s="95">
        <f t="shared" si="5"/>
        <v>1.6716826004548566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9421413.72880009</v>
      </c>
      <c r="C19" s="97">
        <f>SEKTOR_USD!C19*$C$52</f>
        <v>14950136.698830245</v>
      </c>
      <c r="D19" s="98">
        <f t="shared" si="0"/>
        <v>58.682519727687335</v>
      </c>
      <c r="E19" s="98">
        <f t="shared" si="1"/>
        <v>1.7126633994430378</v>
      </c>
      <c r="F19" s="97">
        <f>SEKTOR_USD!F19*$B$53</f>
        <v>67942305.436703146</v>
      </c>
      <c r="G19" s="97">
        <f>SEKTOR_USD!G19*$C$53</f>
        <v>82416842.890850246</v>
      </c>
      <c r="H19" s="98">
        <f t="shared" si="2"/>
        <v>21.304159994441115</v>
      </c>
      <c r="I19" s="98">
        <f t="shared" si="3"/>
        <v>1.603555427872571</v>
      </c>
      <c r="J19" s="97">
        <f>SEKTOR_USD!J19*$B$54</f>
        <v>109503303.42612818</v>
      </c>
      <c r="K19" s="97">
        <f>SEKTOR_USD!K19*$C$54</f>
        <v>142126057.34080416</v>
      </c>
      <c r="L19" s="98">
        <f t="shared" si="4"/>
        <v>29.791570568173363</v>
      </c>
      <c r="M19" s="98">
        <f t="shared" si="5"/>
        <v>1.6716826004548566</v>
      </c>
    </row>
    <row r="20" spans="1:13" s="21" customFormat="1" ht="15.6" x14ac:dyDescent="0.3">
      <c r="A20" s="94" t="s">
        <v>109</v>
      </c>
      <c r="B20" s="92">
        <f>SEKTOR_USD!B20*$B$52</f>
        <v>23244540.000228569</v>
      </c>
      <c r="C20" s="92">
        <f>SEKTOR_USD!C20*$C$52</f>
        <v>27811781.006097358</v>
      </c>
      <c r="D20" s="95">
        <f t="shared" si="0"/>
        <v>19.648661603214681</v>
      </c>
      <c r="E20" s="95">
        <f t="shared" si="1"/>
        <v>3.186072499671186</v>
      </c>
      <c r="F20" s="92">
        <f>SEKTOR_USD!F20*$B$53</f>
        <v>143335048.88305306</v>
      </c>
      <c r="G20" s="92">
        <f>SEKTOR_USD!G20*$C$53</f>
        <v>170980892.02040574</v>
      </c>
      <c r="H20" s="95">
        <f t="shared" si="2"/>
        <v>19.287566685737062</v>
      </c>
      <c r="I20" s="95">
        <f t="shared" si="3"/>
        <v>3.326714878230967</v>
      </c>
      <c r="J20" s="92">
        <f>SEKTOR_USD!J20*$B$54</f>
        <v>238440221.50025591</v>
      </c>
      <c r="K20" s="92">
        <f>SEKTOR_USD!K20*$C$54</f>
        <v>287680481.58868527</v>
      </c>
      <c r="L20" s="95">
        <f t="shared" si="4"/>
        <v>20.650987395755507</v>
      </c>
      <c r="M20" s="95">
        <f t="shared" si="5"/>
        <v>3.3836895539084955</v>
      </c>
    </row>
    <row r="21" spans="1:13" ht="13.8" x14ac:dyDescent="0.25">
      <c r="A21" s="96" t="str">
        <f>SEKTOR_USD!A21</f>
        <v xml:space="preserve"> Mobilya, Kağıt ve Orman Ürünleri</v>
      </c>
      <c r="B21" s="97">
        <f>SEKTOR_USD!B21*$B$52</f>
        <v>23244540.000228569</v>
      </c>
      <c r="C21" s="97">
        <f>SEKTOR_USD!C21*$C$52</f>
        <v>27811781.006097358</v>
      </c>
      <c r="D21" s="98">
        <f t="shared" si="0"/>
        <v>19.648661603214681</v>
      </c>
      <c r="E21" s="98">
        <f t="shared" si="1"/>
        <v>3.186072499671186</v>
      </c>
      <c r="F21" s="97">
        <f>SEKTOR_USD!F21*$B$53</f>
        <v>143335048.88305306</v>
      </c>
      <c r="G21" s="97">
        <f>SEKTOR_USD!G21*$C$53</f>
        <v>170980892.02040574</v>
      </c>
      <c r="H21" s="98">
        <f t="shared" si="2"/>
        <v>19.287566685737062</v>
      </c>
      <c r="I21" s="98">
        <f t="shared" si="3"/>
        <v>3.326714878230967</v>
      </c>
      <c r="J21" s="97">
        <f>SEKTOR_USD!J21*$B$54</f>
        <v>238440221.50025591</v>
      </c>
      <c r="K21" s="97">
        <f>SEKTOR_USD!K21*$C$54</f>
        <v>287680481.58868527</v>
      </c>
      <c r="L21" s="98">
        <f t="shared" si="4"/>
        <v>20.650987395755507</v>
      </c>
      <c r="M21" s="98">
        <f t="shared" si="5"/>
        <v>3.3836895539084955</v>
      </c>
    </row>
    <row r="22" spans="1:13" ht="16.8" x14ac:dyDescent="0.3">
      <c r="A22" s="91" t="s">
        <v>14</v>
      </c>
      <c r="B22" s="92">
        <f>SEKTOR_USD!B22*$B$52</f>
        <v>523431167.73819292</v>
      </c>
      <c r="C22" s="92">
        <f>SEKTOR_USD!C22*$C$52</f>
        <v>732419763.54082632</v>
      </c>
      <c r="D22" s="95">
        <f t="shared" si="0"/>
        <v>39.926662507641161</v>
      </c>
      <c r="E22" s="95">
        <f t="shared" si="1"/>
        <v>83.904819555479079</v>
      </c>
      <c r="F22" s="92">
        <f>SEKTOR_USD!F22*$B$53</f>
        <v>3321215911.8974004</v>
      </c>
      <c r="G22" s="92">
        <f>SEKTOR_USD!G22*$C$53</f>
        <v>4234081189.8695574</v>
      </c>
      <c r="H22" s="95">
        <f t="shared" si="2"/>
        <v>27.485875721059035</v>
      </c>
      <c r="I22" s="95">
        <f t="shared" si="3"/>
        <v>82.381023537389694</v>
      </c>
      <c r="J22" s="92">
        <f>SEKTOR_USD!J22*$B$54</f>
        <v>5518028212.5626316</v>
      </c>
      <c r="K22" s="92">
        <f>SEKTOR_USD!K22*$C$54</f>
        <v>6958459384.4817629</v>
      </c>
      <c r="L22" s="95">
        <f t="shared" si="4"/>
        <v>26.104092194377881</v>
      </c>
      <c r="M22" s="95">
        <f t="shared" si="5"/>
        <v>81.845199231248571</v>
      </c>
    </row>
    <row r="23" spans="1:13" s="21" customFormat="1" ht="15.6" x14ac:dyDescent="0.3">
      <c r="A23" s="94" t="s">
        <v>15</v>
      </c>
      <c r="B23" s="92">
        <f>SEKTOR_USD!B23*$B$52</f>
        <v>38376951.730322905</v>
      </c>
      <c r="C23" s="92">
        <f>SEKTOR_USD!C23*$C$52</f>
        <v>45944201.416832365</v>
      </c>
      <c r="D23" s="95">
        <f t="shared" si="0"/>
        <v>19.718214567131255</v>
      </c>
      <c r="E23" s="95">
        <f t="shared" si="1"/>
        <v>5.2632931570053474</v>
      </c>
      <c r="F23" s="92">
        <f>SEKTOR_USD!F23*$B$53</f>
        <v>251844139.93415546</v>
      </c>
      <c r="G23" s="92">
        <f>SEKTOR_USD!G23*$C$53</f>
        <v>298965584.7974273</v>
      </c>
      <c r="H23" s="95">
        <f t="shared" si="2"/>
        <v>18.710558393612697</v>
      </c>
      <c r="I23" s="95">
        <f t="shared" si="3"/>
        <v>5.8168678808034624</v>
      </c>
      <c r="J23" s="92">
        <f>SEKTOR_USD!J23*$B$54</f>
        <v>421304482.85233116</v>
      </c>
      <c r="K23" s="92">
        <f>SEKTOR_USD!K23*$C$54</f>
        <v>504735229.9863115</v>
      </c>
      <c r="L23" s="95">
        <f t="shared" si="4"/>
        <v>19.802957369248581</v>
      </c>
      <c r="M23" s="95">
        <f t="shared" si="5"/>
        <v>5.9366812644457712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26243349.134433798</v>
      </c>
      <c r="C24" s="97">
        <f>SEKTOR_USD!C24*$C$52</f>
        <v>31290843.202912319</v>
      </c>
      <c r="D24" s="98">
        <f t="shared" si="0"/>
        <v>19.233421933390822</v>
      </c>
      <c r="E24" s="98">
        <f t="shared" si="1"/>
        <v>3.5846282191875889</v>
      </c>
      <c r="F24" s="97">
        <f>SEKTOR_USD!F24*$B$53</f>
        <v>172472039.15332246</v>
      </c>
      <c r="G24" s="97">
        <f>SEKTOR_USD!G24*$C$53</f>
        <v>209059878.90089273</v>
      </c>
      <c r="H24" s="98">
        <f t="shared" si="2"/>
        <v>21.213780463884227</v>
      </c>
      <c r="I24" s="98">
        <f t="shared" si="3"/>
        <v>4.0676042881900605</v>
      </c>
      <c r="J24" s="97">
        <f>SEKTOR_USD!J24*$B$54</f>
        <v>286026604.98832679</v>
      </c>
      <c r="K24" s="97">
        <f>SEKTOR_USD!K24*$C$54</f>
        <v>349178658.24490619</v>
      </c>
      <c r="L24" s="98">
        <f t="shared" si="4"/>
        <v>22.079083608028959</v>
      </c>
      <c r="M24" s="98">
        <f t="shared" si="5"/>
        <v>4.1070293397254369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4559830.3265602905</v>
      </c>
      <c r="C25" s="97">
        <f>SEKTOR_USD!C25*$C$52</f>
        <v>5343194.0054977266</v>
      </c>
      <c r="D25" s="98">
        <f t="shared" si="0"/>
        <v>17.179667286619559</v>
      </c>
      <c r="E25" s="98">
        <f t="shared" si="1"/>
        <v>0.61210763444426664</v>
      </c>
      <c r="F25" s="97">
        <f>SEKTOR_USD!F25*$B$53</f>
        <v>28264272.566218019</v>
      </c>
      <c r="G25" s="97">
        <f>SEKTOR_USD!G25*$C$53</f>
        <v>32216628.044313818</v>
      </c>
      <c r="H25" s="98">
        <f t="shared" si="2"/>
        <v>13.983574029142812</v>
      </c>
      <c r="I25" s="98">
        <f t="shared" si="3"/>
        <v>0.62682756286393049</v>
      </c>
      <c r="J25" s="97">
        <f>SEKTOR_USD!J25*$B$54</f>
        <v>47956414.207815796</v>
      </c>
      <c r="K25" s="97">
        <f>SEKTOR_USD!K25*$C$54</f>
        <v>54193670.596927568</v>
      </c>
      <c r="L25" s="98">
        <f t="shared" si="4"/>
        <v>13.00609416309371</v>
      </c>
      <c r="M25" s="98">
        <f t="shared" si="5"/>
        <v>0.63742439554506813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7573772.2693288168</v>
      </c>
      <c r="C26" s="97">
        <f>SEKTOR_USD!C26*$C$52</f>
        <v>9310164.2084223256</v>
      </c>
      <c r="D26" s="98">
        <f t="shared" si="0"/>
        <v>22.926381693905711</v>
      </c>
      <c r="E26" s="98">
        <f t="shared" si="1"/>
        <v>1.0665573033734927</v>
      </c>
      <c r="F26" s="97">
        <f>SEKTOR_USD!F26*$B$53</f>
        <v>51107828.21461498</v>
      </c>
      <c r="G26" s="97">
        <f>SEKTOR_USD!G26*$C$53</f>
        <v>57689077.852220722</v>
      </c>
      <c r="H26" s="98">
        <f t="shared" si="2"/>
        <v>12.877185095734012</v>
      </c>
      <c r="I26" s="98">
        <f t="shared" si="3"/>
        <v>1.1224360297494711</v>
      </c>
      <c r="J26" s="97">
        <f>SEKTOR_USD!J26*$B$54</f>
        <v>87321463.656188577</v>
      </c>
      <c r="K26" s="97">
        <f>SEKTOR_USD!K26*$C$54</f>
        <v>101362901.14447771</v>
      </c>
      <c r="L26" s="98">
        <f t="shared" si="4"/>
        <v>16.080167349890726</v>
      </c>
      <c r="M26" s="98">
        <f t="shared" si="5"/>
        <v>1.1922275291752655</v>
      </c>
    </row>
    <row r="27" spans="1:13" s="21" customFormat="1" ht="15.6" x14ac:dyDescent="0.3">
      <c r="A27" s="94" t="s">
        <v>19</v>
      </c>
      <c r="B27" s="92">
        <f>SEKTOR_USD!B27*$B$52</f>
        <v>85023411.699154511</v>
      </c>
      <c r="C27" s="92">
        <f>SEKTOR_USD!C27*$C$52</f>
        <v>138190031.38980094</v>
      </c>
      <c r="D27" s="95">
        <f t="shared" si="0"/>
        <v>62.531741114753601</v>
      </c>
      <c r="E27" s="95">
        <f t="shared" si="1"/>
        <v>15.830825744069266</v>
      </c>
      <c r="F27" s="92">
        <f>SEKTOR_USD!F27*$B$53</f>
        <v>585462664.59595478</v>
      </c>
      <c r="G27" s="92">
        <f>SEKTOR_USD!G27*$C$53</f>
        <v>728248106.32627594</v>
      </c>
      <c r="H27" s="95">
        <f t="shared" si="2"/>
        <v>24.388479465016211</v>
      </c>
      <c r="I27" s="95">
        <f t="shared" si="3"/>
        <v>14.169266411769655</v>
      </c>
      <c r="J27" s="92">
        <f>SEKTOR_USD!J27*$B$54</f>
        <v>967945071.4679414</v>
      </c>
      <c r="K27" s="92">
        <f>SEKTOR_USD!K27*$C$54</f>
        <v>1149332981.75424</v>
      </c>
      <c r="L27" s="95">
        <f t="shared" si="4"/>
        <v>18.739483843976188</v>
      </c>
      <c r="M27" s="95">
        <f t="shared" si="5"/>
        <v>13.518421489173713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85023411.699154511</v>
      </c>
      <c r="C28" s="97">
        <f>SEKTOR_USD!C28*$C$52</f>
        <v>138190031.38980094</v>
      </c>
      <c r="D28" s="98">
        <f t="shared" si="0"/>
        <v>62.531741114753601</v>
      </c>
      <c r="E28" s="98">
        <f t="shared" si="1"/>
        <v>15.830825744069266</v>
      </c>
      <c r="F28" s="97">
        <f>SEKTOR_USD!F28*$B$53</f>
        <v>585462664.59595478</v>
      </c>
      <c r="G28" s="97">
        <f>SEKTOR_USD!G28*$C$53</f>
        <v>728248106.32627594</v>
      </c>
      <c r="H28" s="98">
        <f t="shared" si="2"/>
        <v>24.388479465016211</v>
      </c>
      <c r="I28" s="98">
        <f t="shared" si="3"/>
        <v>14.169266411769655</v>
      </c>
      <c r="J28" s="97">
        <f>SEKTOR_USD!J28*$B$54</f>
        <v>967945071.4679414</v>
      </c>
      <c r="K28" s="97">
        <f>SEKTOR_USD!K28*$C$54</f>
        <v>1149332981.75424</v>
      </c>
      <c r="L28" s="98">
        <f t="shared" si="4"/>
        <v>18.739483843976188</v>
      </c>
      <c r="M28" s="98">
        <f t="shared" si="5"/>
        <v>13.518421489173713</v>
      </c>
    </row>
    <row r="29" spans="1:13" s="21" customFormat="1" ht="15.6" x14ac:dyDescent="0.3">
      <c r="A29" s="94" t="s">
        <v>21</v>
      </c>
      <c r="B29" s="92">
        <f>SEKTOR_USD!B29*$B$52</f>
        <v>400030804.30871546</v>
      </c>
      <c r="C29" s="92">
        <f>SEKTOR_USD!C29*$C$52</f>
        <v>548285530.73419309</v>
      </c>
      <c r="D29" s="95">
        <f t="shared" si="0"/>
        <v>37.060827523438697</v>
      </c>
      <c r="E29" s="95">
        <f t="shared" si="1"/>
        <v>62.810700654404471</v>
      </c>
      <c r="F29" s="92">
        <f>SEKTOR_USD!F29*$B$53</f>
        <v>2483909107.36729</v>
      </c>
      <c r="G29" s="92">
        <f>SEKTOR_USD!G29*$C$53</f>
        <v>3206867498.7458544</v>
      </c>
      <c r="H29" s="95">
        <f t="shared" si="2"/>
        <v>29.105670140435702</v>
      </c>
      <c r="I29" s="95">
        <f t="shared" si="3"/>
        <v>62.394889244816589</v>
      </c>
      <c r="J29" s="92">
        <f>SEKTOR_USD!J29*$B$54</f>
        <v>4128778658.2423592</v>
      </c>
      <c r="K29" s="92">
        <f>SEKTOR_USD!K29*$C$54</f>
        <v>5304391172.7412109</v>
      </c>
      <c r="L29" s="95">
        <f t="shared" si="4"/>
        <v>28.473614398096981</v>
      </c>
      <c r="M29" s="95">
        <f t="shared" si="5"/>
        <v>62.390096477629072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54552346.832027592</v>
      </c>
      <c r="C30" s="97">
        <f>SEKTOR_USD!C30*$C$52</f>
        <v>63777430.837549828</v>
      </c>
      <c r="D30" s="98">
        <f t="shared" si="0"/>
        <v>16.910517221059688</v>
      </c>
      <c r="E30" s="98">
        <f t="shared" si="1"/>
        <v>7.306238980044097</v>
      </c>
      <c r="F30" s="97">
        <f>SEKTOR_USD!F30*$B$53</f>
        <v>329607190.23657799</v>
      </c>
      <c r="G30" s="97">
        <f>SEKTOR_USD!G30*$C$53</f>
        <v>368045816.93499923</v>
      </c>
      <c r="H30" s="98">
        <f t="shared" si="2"/>
        <v>11.66195029630016</v>
      </c>
      <c r="I30" s="98">
        <f t="shared" si="3"/>
        <v>7.1609375796343873</v>
      </c>
      <c r="J30" s="97">
        <f>SEKTOR_USD!J30*$B$54</f>
        <v>545385316.64957535</v>
      </c>
      <c r="K30" s="97">
        <f>SEKTOR_USD!K30*$C$54</f>
        <v>628827168.03933752</v>
      </c>
      <c r="L30" s="98">
        <f t="shared" si="4"/>
        <v>15.299614573851056</v>
      </c>
      <c r="M30" s="98">
        <f t="shared" si="5"/>
        <v>7.396247072301394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102672007.32930927</v>
      </c>
      <c r="C31" s="97">
        <f>SEKTOR_USD!C31*$C$52</f>
        <v>154451334.8262623</v>
      </c>
      <c r="D31" s="98">
        <f t="shared" si="0"/>
        <v>50.431786466272619</v>
      </c>
      <c r="E31" s="98">
        <f t="shared" si="1"/>
        <v>17.693694277240859</v>
      </c>
      <c r="F31" s="97">
        <f>SEKTOR_USD!F31*$B$53</f>
        <v>662951890.69728959</v>
      </c>
      <c r="G31" s="97">
        <f>SEKTOR_USD!G31*$C$53</f>
        <v>903422444.09703374</v>
      </c>
      <c r="H31" s="98">
        <f t="shared" si="2"/>
        <v>36.272700443891701</v>
      </c>
      <c r="I31" s="98">
        <f t="shared" si="3"/>
        <v>17.577571684131247</v>
      </c>
      <c r="J31" s="97">
        <f>SEKTOR_USD!J31*$B$54</f>
        <v>1080506231.0769467</v>
      </c>
      <c r="K31" s="97">
        <f>SEKTOR_USD!K31*$C$54</f>
        <v>1464065148.9213207</v>
      </c>
      <c r="L31" s="98">
        <f t="shared" si="4"/>
        <v>35.498075514296531</v>
      </c>
      <c r="M31" s="98">
        <f t="shared" si="5"/>
        <v>17.220292191145308</v>
      </c>
    </row>
    <row r="32" spans="1:13" ht="13.8" x14ac:dyDescent="0.25">
      <c r="A32" s="96" t="str">
        <f>SEKTOR_USD!A32</f>
        <v xml:space="preserve"> Gemi, Yat ve Hizmetleri</v>
      </c>
      <c r="B32" s="97">
        <f>SEKTOR_USD!B32*$B$52</f>
        <v>3892949.919149763</v>
      </c>
      <c r="C32" s="97">
        <f>SEKTOR_USD!C32*$C$52</f>
        <v>11012913.934116313</v>
      </c>
      <c r="D32" s="98">
        <f t="shared" si="0"/>
        <v>182.89379937673539</v>
      </c>
      <c r="E32" s="98">
        <f t="shared" si="1"/>
        <v>1.2616215487616933</v>
      </c>
      <c r="F32" s="97">
        <f>SEKTOR_USD!F32*$B$53</f>
        <v>33096450.177253742</v>
      </c>
      <c r="G32" s="97">
        <f>SEKTOR_USD!G32*$C$53</f>
        <v>44829876.370628588</v>
      </c>
      <c r="H32" s="98">
        <f t="shared" si="2"/>
        <v>35.452219590120571</v>
      </c>
      <c r="I32" s="98">
        <f t="shared" si="3"/>
        <v>0.87223908443305054</v>
      </c>
      <c r="J32" s="97">
        <f>SEKTOR_USD!J32*$B$54</f>
        <v>63467169.801851407</v>
      </c>
      <c r="K32" s="97">
        <f>SEKTOR_USD!K32*$C$54</f>
        <v>74822466.67436783</v>
      </c>
      <c r="L32" s="98">
        <f t="shared" si="4"/>
        <v>17.891607437307179</v>
      </c>
      <c r="M32" s="98">
        <f t="shared" si="5"/>
        <v>0.88005970194984062</v>
      </c>
    </row>
    <row r="33" spans="1:13" ht="13.8" x14ac:dyDescent="0.25">
      <c r="A33" s="96" t="str">
        <f>SEKTOR_USD!A33</f>
        <v xml:space="preserve"> Elektrik ve Elektronik</v>
      </c>
      <c r="B33" s="97">
        <f>SEKTOR_USD!B33*$B$52</f>
        <v>46320659.55744534</v>
      </c>
      <c r="C33" s="97">
        <f>SEKTOR_USD!C33*$C$52</f>
        <v>63087200.181923747</v>
      </c>
      <c r="D33" s="98">
        <f t="shared" si="0"/>
        <v>36.19667937518269</v>
      </c>
      <c r="E33" s="98">
        <f t="shared" si="1"/>
        <v>7.2271672762277124</v>
      </c>
      <c r="F33" s="97">
        <f>SEKTOR_USD!F33*$B$53</f>
        <v>294364740.1918605</v>
      </c>
      <c r="G33" s="97">
        <f>SEKTOR_USD!G33*$C$53</f>
        <v>375098518.75891316</v>
      </c>
      <c r="H33" s="98">
        <f t="shared" si="2"/>
        <v>27.426443301066612</v>
      </c>
      <c r="I33" s="98">
        <f t="shared" si="3"/>
        <v>7.2981595101793566</v>
      </c>
      <c r="J33" s="97">
        <f>SEKTOR_USD!J33*$B$54</f>
        <v>491131906.97935098</v>
      </c>
      <c r="K33" s="97">
        <f>SEKTOR_USD!K33*$C$54</f>
        <v>630587045.73458362</v>
      </c>
      <c r="L33" s="98">
        <f t="shared" si="4"/>
        <v>28.394640375318936</v>
      </c>
      <c r="M33" s="98">
        <f t="shared" si="5"/>
        <v>7.4169467031580849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31128308.218069572</v>
      </c>
      <c r="C34" s="97">
        <f>SEKTOR_USD!C34*$C$52</f>
        <v>39774120.471246198</v>
      </c>
      <c r="D34" s="98">
        <f t="shared" si="0"/>
        <v>27.774757923264993</v>
      </c>
      <c r="E34" s="98">
        <f t="shared" si="1"/>
        <v>4.5564586965597025</v>
      </c>
      <c r="F34" s="97">
        <f>SEKTOR_USD!F34*$B$53</f>
        <v>203223090.1743485</v>
      </c>
      <c r="G34" s="97">
        <f>SEKTOR_USD!G34*$C$53</f>
        <v>233671788.44460073</v>
      </c>
      <c r="H34" s="98">
        <f t="shared" si="2"/>
        <v>14.982893058131227</v>
      </c>
      <c r="I34" s="98">
        <f t="shared" si="3"/>
        <v>4.5464695268329631</v>
      </c>
      <c r="J34" s="97">
        <f>SEKTOR_USD!J34*$B$54</f>
        <v>343066592.92002183</v>
      </c>
      <c r="K34" s="97">
        <f>SEKTOR_USD!K34*$C$54</f>
        <v>399235975.43763882</v>
      </c>
      <c r="L34" s="98">
        <f t="shared" si="4"/>
        <v>16.372734529331336</v>
      </c>
      <c r="M34" s="98">
        <f t="shared" si="5"/>
        <v>4.6958020654465527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36260557.135542683</v>
      </c>
      <c r="C35" s="97">
        <f>SEKTOR_USD!C35*$C$52</f>
        <v>47865792.540439613</v>
      </c>
      <c r="D35" s="98">
        <f t="shared" si="0"/>
        <v>32.00512160228628</v>
      </c>
      <c r="E35" s="98">
        <f t="shared" si="1"/>
        <v>5.4834275178071632</v>
      </c>
      <c r="F35" s="97">
        <f>SEKTOR_USD!F35*$B$53</f>
        <v>228064164.28839985</v>
      </c>
      <c r="G35" s="97">
        <f>SEKTOR_USD!G35*$C$53</f>
        <v>289665433.41271585</v>
      </c>
      <c r="H35" s="98">
        <f t="shared" si="2"/>
        <v>27.010499135856247</v>
      </c>
      <c r="I35" s="98">
        <f t="shared" si="3"/>
        <v>5.6359181172613031</v>
      </c>
      <c r="J35" s="97">
        <f>SEKTOR_USD!J35*$B$54</f>
        <v>366518384.18115461</v>
      </c>
      <c r="K35" s="97">
        <f>SEKTOR_USD!K35*$C$54</f>
        <v>469965284.30770379</v>
      </c>
      <c r="L35" s="98">
        <f t="shared" si="4"/>
        <v>28.224205003430257</v>
      </c>
      <c r="M35" s="98">
        <f t="shared" si="5"/>
        <v>5.5277181629765391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46597155.206472591</v>
      </c>
      <c r="C36" s="97">
        <f>SEKTOR_USD!C36*$C$52</f>
        <v>55153740.340392753</v>
      </c>
      <c r="D36" s="98">
        <f t="shared" si="0"/>
        <v>18.362891674407646</v>
      </c>
      <c r="E36" s="98">
        <f t="shared" si="1"/>
        <v>6.3183229910377028</v>
      </c>
      <c r="F36" s="97">
        <f>SEKTOR_USD!F36*$B$53</f>
        <v>297206439.94937211</v>
      </c>
      <c r="G36" s="97">
        <f>SEKTOR_USD!G36*$C$53</f>
        <v>364647764.5123893</v>
      </c>
      <c r="H36" s="98">
        <f t="shared" si="2"/>
        <v>22.691744019579634</v>
      </c>
      <c r="I36" s="98">
        <f t="shared" si="3"/>
        <v>7.0948228727936007</v>
      </c>
      <c r="J36" s="97">
        <f>SEKTOR_USD!J36*$B$54</f>
        <v>479258613.9652372</v>
      </c>
      <c r="K36" s="97">
        <f>SEKTOR_USD!K36*$C$54</f>
        <v>597845832.87741053</v>
      </c>
      <c r="L36" s="98">
        <f t="shared" si="4"/>
        <v>24.743888885171923</v>
      </c>
      <c r="M36" s="98">
        <f t="shared" si="5"/>
        <v>7.0318454988104477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12553002.820037488</v>
      </c>
      <c r="C37" s="97">
        <f>SEKTOR_USD!C37*$C$52</f>
        <v>17300537.888563469</v>
      </c>
      <c r="D37" s="98">
        <f t="shared" si="0"/>
        <v>37.819915573888188</v>
      </c>
      <c r="E37" s="98">
        <f t="shared" si="1"/>
        <v>1.9819215455560715</v>
      </c>
      <c r="F37" s="97">
        <f>SEKTOR_USD!F37*$B$53</f>
        <v>80389030.74786292</v>
      </c>
      <c r="G37" s="97">
        <f>SEKTOR_USD!G37*$C$53</f>
        <v>98950541.948386148</v>
      </c>
      <c r="H37" s="98">
        <f t="shared" si="2"/>
        <v>23.08960691259071</v>
      </c>
      <c r="I37" s="98">
        <f t="shared" si="3"/>
        <v>1.9252457758228769</v>
      </c>
      <c r="J37" s="97">
        <f>SEKTOR_USD!J37*$B$54</f>
        <v>131771335.6089243</v>
      </c>
      <c r="K37" s="97">
        <f>SEKTOR_USD!K37*$C$54</f>
        <v>160084677.05509937</v>
      </c>
      <c r="L37" s="98">
        <f t="shared" si="4"/>
        <v>21.486722674045303</v>
      </c>
      <c r="M37" s="98">
        <f t="shared" si="5"/>
        <v>1.8829113692413235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31387040.76210887</v>
      </c>
      <c r="C38" s="97">
        <f>SEKTOR_USD!C38*$C$52</f>
        <v>29767352.751569364</v>
      </c>
      <c r="D38" s="98">
        <f t="shared" si="0"/>
        <v>-5.1603718324883587</v>
      </c>
      <c r="E38" s="98">
        <f t="shared" si="1"/>
        <v>3.4100996253707723</v>
      </c>
      <c r="F38" s="97">
        <f>SEKTOR_USD!F38*$B$53</f>
        <v>120200177.217638</v>
      </c>
      <c r="G38" s="97">
        <f>SEKTOR_USD!G38*$C$53</f>
        <v>192311423.18133467</v>
      </c>
      <c r="H38" s="98">
        <f t="shared" si="2"/>
        <v>59.992628657385353</v>
      </c>
      <c r="I38" s="98">
        <f t="shared" si="3"/>
        <v>3.741735495652724</v>
      </c>
      <c r="J38" s="97">
        <f>SEKTOR_USD!J38*$B$54</f>
        <v>237847594.72887659</v>
      </c>
      <c r="K38" s="97">
        <f>SEKTOR_USD!K38*$C$54</f>
        <v>319422777.06328201</v>
      </c>
      <c r="L38" s="98">
        <f t="shared" si="4"/>
        <v>34.297249222718982</v>
      </c>
      <c r="M38" s="98">
        <f t="shared" si="5"/>
        <v>3.7570415207201862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14188479.823742427</v>
      </c>
      <c r="C39" s="97">
        <f>SEKTOR_USD!C39*$C$52</f>
        <v>39624499.368161976</v>
      </c>
      <c r="D39" s="98">
        <f t="shared" si="0"/>
        <v>179.27233826597791</v>
      </c>
      <c r="E39" s="98">
        <f t="shared" si="1"/>
        <v>4.5393183457924282</v>
      </c>
      <c r="F39" s="97">
        <f>SEKTOR_USD!F39*$B$53</f>
        <v>105559187.83227877</v>
      </c>
      <c r="G39" s="97">
        <f>SEKTOR_USD!G39*$C$53</f>
        <v>174107211.91302672</v>
      </c>
      <c r="H39" s="98">
        <f t="shared" si="2"/>
        <v>64.937998755411755</v>
      </c>
      <c r="I39" s="98">
        <f t="shared" si="3"/>
        <v>3.3875425811280273</v>
      </c>
      <c r="J39" s="97">
        <f>SEKTOR_USD!J39*$B$54</f>
        <v>176083597.37275445</v>
      </c>
      <c r="K39" s="97">
        <f>SEKTOR_USD!K39*$C$54</f>
        <v>291695610.16277856</v>
      </c>
      <c r="L39" s="98">
        <f t="shared" si="4"/>
        <v>65.657457318572952</v>
      </c>
      <c r="M39" s="98">
        <f t="shared" si="5"/>
        <v>3.4309153807658892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20478296.70480977</v>
      </c>
      <c r="C40" s="97">
        <f>SEKTOR_USD!C40*$C$52</f>
        <v>26470607.59396743</v>
      </c>
      <c r="D40" s="98">
        <f t="shared" si="0"/>
        <v>29.261764176657508</v>
      </c>
      <c r="E40" s="98">
        <f t="shared" si="1"/>
        <v>3.0324298500062645</v>
      </c>
      <c r="F40" s="97">
        <f>SEKTOR_USD!F40*$B$53</f>
        <v>129246745.85440813</v>
      </c>
      <c r="G40" s="97">
        <f>SEKTOR_USD!G40*$C$53</f>
        <v>162116679.17182648</v>
      </c>
      <c r="H40" s="98">
        <f t="shared" si="2"/>
        <v>25.431923334027427</v>
      </c>
      <c r="I40" s="98">
        <f t="shared" si="3"/>
        <v>3.154247016947056</v>
      </c>
      <c r="J40" s="97">
        <f>SEKTOR_USD!J40*$B$54</f>
        <v>213741914.95766586</v>
      </c>
      <c r="K40" s="97">
        <f>SEKTOR_USD!K40*$C$54</f>
        <v>267839186.46768904</v>
      </c>
      <c r="L40" s="98">
        <f t="shared" si="4"/>
        <v>25.309622364306872</v>
      </c>
      <c r="M40" s="98">
        <f t="shared" si="5"/>
        <v>3.1503168111135218</v>
      </c>
    </row>
    <row r="41" spans="1:13" ht="16.8" x14ac:dyDescent="0.3">
      <c r="A41" s="91" t="s">
        <v>30</v>
      </c>
      <c r="B41" s="92">
        <f>SEKTOR_USD!B41*$B$52</f>
        <v>18738306.273609161</v>
      </c>
      <c r="C41" s="92">
        <f>SEKTOR_USD!C41*$C$52</f>
        <v>23020742.255704518</v>
      </c>
      <c r="D41" s="95">
        <f t="shared" si="0"/>
        <v>22.853911765369617</v>
      </c>
      <c r="E41" s="95">
        <f t="shared" si="1"/>
        <v>2.6372188752255212</v>
      </c>
      <c r="F41" s="92">
        <f>SEKTOR_USD!F41*$B$53</f>
        <v>108619631.28981218</v>
      </c>
      <c r="G41" s="92">
        <f>SEKTOR_USD!G41*$C$53</f>
        <v>130346812.53770466</v>
      </c>
      <c r="H41" s="95">
        <f t="shared" si="2"/>
        <v>20.002996686594678</v>
      </c>
      <c r="I41" s="95">
        <f t="shared" si="3"/>
        <v>2.536111933182648</v>
      </c>
      <c r="J41" s="92">
        <f>SEKTOR_USD!J41*$B$54</f>
        <v>177576163.80179936</v>
      </c>
      <c r="K41" s="92">
        <f>SEKTOR_USD!K41*$C$54</f>
        <v>219758656.05526343</v>
      </c>
      <c r="L41" s="95">
        <f t="shared" si="4"/>
        <v>23.754591466761173</v>
      </c>
      <c r="M41" s="95">
        <f t="shared" si="5"/>
        <v>2.5847949946716549</v>
      </c>
    </row>
    <row r="42" spans="1:13" ht="13.8" x14ac:dyDescent="0.25">
      <c r="A42" s="96" t="str">
        <f>SEKTOR_USD!A42</f>
        <v xml:space="preserve"> Madencilik Ürünleri</v>
      </c>
      <c r="B42" s="97">
        <f>SEKTOR_USD!B42*$B$52</f>
        <v>18738306.273609161</v>
      </c>
      <c r="C42" s="97">
        <f>SEKTOR_USD!C42*$C$52</f>
        <v>23020742.255704518</v>
      </c>
      <c r="D42" s="98">
        <f t="shared" si="0"/>
        <v>22.853911765369617</v>
      </c>
      <c r="E42" s="98">
        <f t="shared" si="1"/>
        <v>2.6372188752255212</v>
      </c>
      <c r="F42" s="97">
        <f>SEKTOR_USD!F42*$B$53</f>
        <v>108619631.28981218</v>
      </c>
      <c r="G42" s="97">
        <f>SEKTOR_USD!G42*$C$53</f>
        <v>130346812.53770466</v>
      </c>
      <c r="H42" s="98">
        <f t="shared" si="2"/>
        <v>20.002996686594678</v>
      </c>
      <c r="I42" s="98">
        <f t="shared" si="3"/>
        <v>2.536111933182648</v>
      </c>
      <c r="J42" s="97">
        <f>SEKTOR_USD!J42*$B$54</f>
        <v>177576163.80179936</v>
      </c>
      <c r="K42" s="97">
        <f>SEKTOR_USD!K42*$C$54</f>
        <v>219758656.05526343</v>
      </c>
      <c r="L42" s="98">
        <f t="shared" si="4"/>
        <v>23.754591466761173</v>
      </c>
      <c r="M42" s="98">
        <f t="shared" si="5"/>
        <v>2.5847949946716549</v>
      </c>
    </row>
    <row r="43" spans="1:13" ht="17.399999999999999" x14ac:dyDescent="0.3">
      <c r="A43" s="99" t="s">
        <v>32</v>
      </c>
      <c r="B43" s="100">
        <f>SEKTOR_USD!B43*$B$52</f>
        <v>635784859.17678523</v>
      </c>
      <c r="C43" s="100">
        <f>SEKTOR_USD!C43*$C$52</f>
        <v>872917393.09032154</v>
      </c>
      <c r="D43" s="101">
        <f>(C43-B43)/B43*100</f>
        <v>37.297606335038509</v>
      </c>
      <c r="E43" s="102">
        <f t="shared" si="1"/>
        <v>100</v>
      </c>
      <c r="F43" s="100">
        <f>SEKTOR_USD!F43*$B$53</f>
        <v>4075767220.130105</v>
      </c>
      <c r="G43" s="100">
        <f>SEKTOR_USD!G43*$C$53</f>
        <v>5139631687.0812664</v>
      </c>
      <c r="H43" s="101">
        <f>(G43-F43)/F43*100</f>
        <v>26.102189096981871</v>
      </c>
      <c r="I43" s="101">
        <f t="shared" si="3"/>
        <v>100</v>
      </c>
      <c r="J43" s="100">
        <f>SEKTOR_USD!J43*$B$54</f>
        <v>6782477707.3549767</v>
      </c>
      <c r="K43" s="100">
        <f>SEKTOR_USD!K43*$C$54</f>
        <v>8501976230.5435467</v>
      </c>
      <c r="L43" s="101">
        <f>(K43-J43)/J43*100</f>
        <v>25.352070399345823</v>
      </c>
      <c r="M43" s="101">
        <f t="shared" si="5"/>
        <v>100</v>
      </c>
    </row>
    <row r="44" spans="1:13" ht="13.8" hidden="1" x14ac:dyDescent="0.25">
      <c r="A44" s="41" t="s">
        <v>33</v>
      </c>
      <c r="B44" s="39" t="e">
        <f>SEKTOR_USD!#REF!*2.1157</f>
        <v>#REF!</v>
      </c>
      <c r="C44" s="39" t="e">
        <f>SEKTOR_USD!#REF!*2.7012</f>
        <v>#REF!</v>
      </c>
      <c r="D44" s="40"/>
      <c r="E44" s="40"/>
      <c r="F44" s="39" t="e">
        <f>SEKTOR_USD!#REF!*2.1642</f>
        <v>#REF!</v>
      </c>
      <c r="G44" s="39" t="e">
        <f>SEKTOR_USD!#REF!*2.5613</f>
        <v>#REF!</v>
      </c>
      <c r="H44" s="40" t="e">
        <f>(G44-F44)/F44*100</f>
        <v>#REF!</v>
      </c>
      <c r="I44" s="40" t="e">
        <f t="shared" ref="I44:I45" si="6">G44/G$45*100</f>
        <v>#REF!</v>
      </c>
      <c r="J44" s="39" t="e">
        <f>SEKTOR_USD!#REF!*2.0809</f>
        <v>#REF!</v>
      </c>
      <c r="K44" s="39" t="e">
        <f>SEKTOR_USD!#REF!*2.3856</f>
        <v>#REF!</v>
      </c>
      <c r="L44" s="40" t="e">
        <f>(K44-J44)/J44*100</f>
        <v>#REF!</v>
      </c>
      <c r="M44" s="40" t="e">
        <f t="shared" ref="M44:M45" si="7">K44/K$45*100</f>
        <v>#REF!</v>
      </c>
    </row>
    <row r="45" spans="1:13" s="22" customFormat="1" ht="17.399999999999999" hidden="1" x14ac:dyDescent="0.3">
      <c r="A45" s="42" t="s">
        <v>34</v>
      </c>
      <c r="B45" s="43" t="e">
        <f>SEKTOR_USD!#REF!*2.1157</f>
        <v>#REF!</v>
      </c>
      <c r="C45" s="43" t="e">
        <f>SEKTOR_USD!#REF!*2.7012</f>
        <v>#REF!</v>
      </c>
      <c r="D45" s="44" t="e">
        <f>(C45-B45)/B45*100</f>
        <v>#REF!</v>
      </c>
      <c r="E45" s="45" t="e">
        <f>C45/C$45*100</f>
        <v>#REF!</v>
      </c>
      <c r="F45" s="43" t="e">
        <f>SEKTOR_USD!#REF!*2.1642</f>
        <v>#REF!</v>
      </c>
      <c r="G45" s="43" t="e">
        <f>SEKTOR_USD!#REF!*2.5613</f>
        <v>#REF!</v>
      </c>
      <c r="H45" s="44" t="e">
        <f>(G45-F45)/F45*100</f>
        <v>#REF!</v>
      </c>
      <c r="I45" s="45" t="e">
        <f t="shared" si="6"/>
        <v>#REF!</v>
      </c>
      <c r="J45" s="43" t="e">
        <f>SEKTOR_USD!#REF!*2.0809</f>
        <v>#REF!</v>
      </c>
      <c r="K45" s="43" t="e">
        <f>SEKTOR_USD!#REF!*2.3856</f>
        <v>#REF!</v>
      </c>
      <c r="L45" s="44" t="e">
        <f>(K45-J45)/J45*100</f>
        <v>#REF!</v>
      </c>
      <c r="M45" s="45" t="e">
        <f t="shared" si="7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113</v>
      </c>
    </row>
    <row r="48" spans="1:13" hidden="1" x14ac:dyDescent="0.25">
      <c r="A48" s="1" t="s">
        <v>110</v>
      </c>
    </row>
    <row r="50" spans="1:3" x14ac:dyDescent="0.25">
      <c r="A50" s="27" t="s">
        <v>114</v>
      </c>
    </row>
    <row r="51" spans="1:3" x14ac:dyDescent="0.25">
      <c r="A51" s="80"/>
      <c r="B51" s="81">
        <v>2024</v>
      </c>
      <c r="C51" s="81">
        <v>2025</v>
      </c>
    </row>
    <row r="52" spans="1:3" x14ac:dyDescent="0.25">
      <c r="A52" s="83" t="s">
        <v>223</v>
      </c>
      <c r="B52" s="82">
        <v>32.911130999999997</v>
      </c>
      <c r="C52" s="82">
        <v>40.244020999999996</v>
      </c>
    </row>
    <row r="53" spans="1:3" x14ac:dyDescent="0.25">
      <c r="A53" s="81" t="s">
        <v>224</v>
      </c>
      <c r="B53" s="82">
        <v>31.858526999999999</v>
      </c>
      <c r="C53" s="82">
        <v>37.923531142857136</v>
      </c>
    </row>
    <row r="54" spans="1:3" x14ac:dyDescent="0.25">
      <c r="A54" s="81" t="s">
        <v>225</v>
      </c>
      <c r="B54" s="82">
        <v>30.208764250000002</v>
      </c>
      <c r="C54" s="82">
        <v>36.409956416666667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showGridLines="0" zoomScale="70" zoomScaleNormal="70" workbookViewId="0">
      <selection activeCell="B2" sqref="B2"/>
    </sheetView>
  </sheetViews>
  <sheetFormatPr defaultColWidth="9.109375" defaultRowHeight="13.2" x14ac:dyDescent="0.25"/>
  <cols>
    <col min="1" max="1" width="68.6640625" style="17" bestFit="1" customWidth="1"/>
    <col min="2" max="2" width="14.21875" style="17" bestFit="1" customWidth="1"/>
    <col min="3" max="3" width="17.77734375" style="17" bestFit="1" customWidth="1"/>
    <col min="4" max="4" width="14.21875" style="17" bestFit="1" customWidth="1"/>
    <col min="5" max="5" width="17.77734375" style="17" bestFit="1" customWidth="1"/>
    <col min="6" max="6" width="19.6640625" style="17" bestFit="1" customWidth="1"/>
    <col min="7" max="7" width="17.77734375" style="17" bestFit="1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2" t="s">
        <v>36</v>
      </c>
      <c r="B5" s="153"/>
      <c r="C5" s="153"/>
      <c r="D5" s="153"/>
      <c r="E5" s="153"/>
      <c r="F5" s="153"/>
      <c r="G5" s="154"/>
    </row>
    <row r="6" spans="1:7" ht="50.25" customHeight="1" x14ac:dyDescent="0.25">
      <c r="A6" s="87"/>
      <c r="B6" s="155" t="s">
        <v>117</v>
      </c>
      <c r="C6" s="155"/>
      <c r="D6" s="155" t="s">
        <v>122</v>
      </c>
      <c r="E6" s="155"/>
      <c r="F6" s="155" t="s">
        <v>118</v>
      </c>
      <c r="G6" s="155"/>
    </row>
    <row r="7" spans="1:7" ht="28.2" x14ac:dyDescent="0.3">
      <c r="A7" s="88" t="s">
        <v>1</v>
      </c>
      <c r="B7" s="103" t="s">
        <v>37</v>
      </c>
      <c r="C7" s="103" t="s">
        <v>38</v>
      </c>
      <c r="D7" s="103" t="s">
        <v>37</v>
      </c>
      <c r="E7" s="103" t="s">
        <v>38</v>
      </c>
      <c r="F7" s="103" t="s">
        <v>37</v>
      </c>
      <c r="G7" s="103" t="s">
        <v>38</v>
      </c>
    </row>
    <row r="8" spans="1:7" ht="16.8" x14ac:dyDescent="0.3">
      <c r="A8" s="91" t="s">
        <v>2</v>
      </c>
      <c r="B8" s="104">
        <f>SEKTOR_USD!D8</f>
        <v>2.6234575315335604</v>
      </c>
      <c r="C8" s="104">
        <f>SEKTOR_TL!D8</f>
        <v>25.488868188444957</v>
      </c>
      <c r="D8" s="104">
        <f>SEKTOR_USD!H8</f>
        <v>0.81987822277044797</v>
      </c>
      <c r="E8" s="104">
        <f>SEKTOR_TL!H8</f>
        <v>20.013263375306067</v>
      </c>
      <c r="F8" s="104">
        <f>SEKTOR_USD!L8</f>
        <v>1.0514450825898909</v>
      </c>
      <c r="G8" s="104">
        <f>SEKTOR_TL!L8</f>
        <v>21.795075126195638</v>
      </c>
    </row>
    <row r="9" spans="1:7" s="21" customFormat="1" ht="15.6" x14ac:dyDescent="0.3">
      <c r="A9" s="94" t="s">
        <v>3</v>
      </c>
      <c r="B9" s="104">
        <f>SEKTOR_USD!D9</f>
        <v>0.24885144461111081</v>
      </c>
      <c r="C9" s="104">
        <f>SEKTOR_TL!D9</f>
        <v>22.585178940304719</v>
      </c>
      <c r="D9" s="104">
        <f>SEKTOR_USD!H9</f>
        <v>0.85140364503296284</v>
      </c>
      <c r="E9" s="104">
        <f>SEKTOR_TL!H9</f>
        <v>20.050790387555068</v>
      </c>
      <c r="F9" s="104">
        <f>SEKTOR_USD!L9</f>
        <v>0.37455820198383211</v>
      </c>
      <c r="G9" s="104">
        <f>SEKTOR_TL!L9</f>
        <v>20.979238317449649</v>
      </c>
    </row>
    <row r="10" spans="1:7" ht="13.8" x14ac:dyDescent="0.25">
      <c r="A10" s="96" t="s">
        <v>4</v>
      </c>
      <c r="B10" s="105">
        <f>SEKTOR_USD!D10</f>
        <v>9.4222921478494364</v>
      </c>
      <c r="C10" s="105">
        <f>SEKTOR_TL!D10</f>
        <v>33.802543068671454</v>
      </c>
      <c r="D10" s="105">
        <f>SEKTOR_USD!H10</f>
        <v>5.1409098653367691</v>
      </c>
      <c r="E10" s="105">
        <f>SEKTOR_TL!H10</f>
        <v>25.156902880865605</v>
      </c>
      <c r="F10" s="105">
        <f>SEKTOR_USD!L10</f>
        <v>-2.1270988646931781</v>
      </c>
      <c r="G10" s="105">
        <f>SEKTOR_TL!L10</f>
        <v>17.964046301869054</v>
      </c>
    </row>
    <row r="11" spans="1:7" ht="13.8" x14ac:dyDescent="0.25">
      <c r="A11" s="96" t="s">
        <v>5</v>
      </c>
      <c r="B11" s="105">
        <f>SEKTOR_USD!D11</f>
        <v>-40.835264493990195</v>
      </c>
      <c r="C11" s="105">
        <f>SEKTOR_TL!D11</f>
        <v>-27.65284006303812</v>
      </c>
      <c r="D11" s="105">
        <f>SEKTOR_USD!H11</f>
        <v>-5.6883992794048632</v>
      </c>
      <c r="E11" s="105">
        <f>SEKTOR_TL!H11</f>
        <v>12.265985400398382</v>
      </c>
      <c r="F11" s="105">
        <f>SEKTOR_USD!L11</f>
        <v>-6.4296065631325394</v>
      </c>
      <c r="G11" s="105">
        <f>SEKTOR_TL!L11</f>
        <v>12.778328790019833</v>
      </c>
    </row>
    <row r="12" spans="1:7" ht="13.8" x14ac:dyDescent="0.25">
      <c r="A12" s="96" t="s">
        <v>6</v>
      </c>
      <c r="B12" s="105">
        <f>SEKTOR_USD!D12</f>
        <v>2.0458619950802568</v>
      </c>
      <c r="C12" s="105">
        <f>SEKTOR_TL!D12</f>
        <v>24.782579276692491</v>
      </c>
      <c r="D12" s="105">
        <f>SEKTOR_USD!H12</f>
        <v>-2.8735686466012647</v>
      </c>
      <c r="E12" s="105">
        <f>SEKTOR_TL!H12</f>
        <v>15.616683854378852</v>
      </c>
      <c r="F12" s="105">
        <f>SEKTOR_USD!L12</f>
        <v>0.9579283365476442</v>
      </c>
      <c r="G12" s="105">
        <f>SEKTOR_TL!L12</f>
        <v>21.682361457425596</v>
      </c>
    </row>
    <row r="13" spans="1:7" ht="13.8" x14ac:dyDescent="0.25">
      <c r="A13" s="96" t="s">
        <v>7</v>
      </c>
      <c r="B13" s="105">
        <f>SEKTOR_USD!D13</f>
        <v>32.139367832154555</v>
      </c>
      <c r="C13" s="105">
        <f>SEKTOR_TL!D13</f>
        <v>61.581183398527152</v>
      </c>
      <c r="D13" s="105">
        <f>SEKTOR_USD!H13</f>
        <v>6.2786645513798378</v>
      </c>
      <c r="E13" s="105">
        <f>SEKTOR_TL!H13</f>
        <v>26.511255367692311</v>
      </c>
      <c r="F13" s="105">
        <f>SEKTOR_USD!L13</f>
        <v>11.365889493872482</v>
      </c>
      <c r="G13" s="105">
        <f>SEKTOR_TL!L13</f>
        <v>34.2268471897262</v>
      </c>
    </row>
    <row r="14" spans="1:7" ht="13.8" x14ac:dyDescent="0.25">
      <c r="A14" s="96" t="s">
        <v>8</v>
      </c>
      <c r="B14" s="105">
        <f>SEKTOR_USD!D14</f>
        <v>-22.455352924535692</v>
      </c>
      <c r="C14" s="105">
        <f>SEKTOR_TL!D14</f>
        <v>-5.1777222319532425</v>
      </c>
      <c r="D14" s="105">
        <f>SEKTOR_USD!H14</f>
        <v>-2.3303643030125474</v>
      </c>
      <c r="E14" s="105">
        <f>SEKTOR_TL!H14</f>
        <v>16.263299651807973</v>
      </c>
      <c r="F14" s="105">
        <f>SEKTOR_USD!L14</f>
        <v>14.188580351203017</v>
      </c>
      <c r="G14" s="105">
        <f>SEKTOR_TL!L14</f>
        <v>37.628974143433943</v>
      </c>
    </row>
    <row r="15" spans="1:7" ht="13.8" x14ac:dyDescent="0.25">
      <c r="A15" s="96" t="s">
        <v>9</v>
      </c>
      <c r="B15" s="105">
        <f>SEKTOR_USD!D15</f>
        <v>-23.751803006438514</v>
      </c>
      <c r="C15" s="105">
        <f>SEKTOR_TL!D15</f>
        <v>-6.7630328164344968</v>
      </c>
      <c r="D15" s="105">
        <f>SEKTOR_USD!H15</f>
        <v>-36.712458800166353</v>
      </c>
      <c r="E15" s="105">
        <f>SEKTOR_TL!H15</f>
        <v>-24.664218165304831</v>
      </c>
      <c r="F15" s="105">
        <f>SEKTOR_USD!L15</f>
        <v>-14.084329332969119</v>
      </c>
      <c r="G15" s="105">
        <f>SEKTOR_TL!L15</f>
        <v>3.5522604833225113</v>
      </c>
    </row>
    <row r="16" spans="1:7" ht="13.8" x14ac:dyDescent="0.25">
      <c r="A16" s="96" t="s">
        <v>10</v>
      </c>
      <c r="B16" s="105">
        <f>SEKTOR_USD!D16</f>
        <v>23.021185103274647</v>
      </c>
      <c r="C16" s="105">
        <f>SEKTOR_TL!D16</f>
        <v>50.43138920813972</v>
      </c>
      <c r="D16" s="105">
        <f>SEKTOR_USD!H16</f>
        <v>12.24511525118991</v>
      </c>
      <c r="E16" s="105">
        <f>SEKTOR_TL!H16</f>
        <v>33.613557333083506</v>
      </c>
      <c r="F16" s="105">
        <f>SEKTOR_USD!L16</f>
        <v>13.981679812876585</v>
      </c>
      <c r="G16" s="105">
        <f>SEKTOR_TL!L16</f>
        <v>37.379601493804593</v>
      </c>
    </row>
    <row r="17" spans="1:7" ht="13.8" x14ac:dyDescent="0.25">
      <c r="A17" s="106" t="s">
        <v>11</v>
      </c>
      <c r="B17" s="105">
        <f>SEKTOR_USD!D17</f>
        <v>50.153199047495399</v>
      </c>
      <c r="C17" s="105">
        <f>SEKTOR_TL!D17</f>
        <v>83.608654946698294</v>
      </c>
      <c r="D17" s="105">
        <f>SEKTOR_USD!H17</f>
        <v>10.950544453978893</v>
      </c>
      <c r="E17" s="105">
        <f>SEKTOR_TL!H17</f>
        <v>32.072535177706868</v>
      </c>
      <c r="F17" s="105">
        <f>SEKTOR_USD!L17</f>
        <v>11.717971616612012</v>
      </c>
      <c r="G17" s="105">
        <f>SEKTOR_TL!L17</f>
        <v>34.651203996841637</v>
      </c>
    </row>
    <row r="18" spans="1:7" s="21" customFormat="1" ht="15.6" x14ac:dyDescent="0.3">
      <c r="A18" s="94" t="s">
        <v>12</v>
      </c>
      <c r="B18" s="104">
        <f>SEKTOR_USD!D18</f>
        <v>29.768871608729196</v>
      </c>
      <c r="C18" s="104">
        <f>SEKTOR_TL!D18</f>
        <v>58.682519727687335</v>
      </c>
      <c r="D18" s="104">
        <f>SEKTOR_USD!H18</f>
        <v>1.904325360353754</v>
      </c>
      <c r="E18" s="104">
        <f>SEKTOR_TL!H18</f>
        <v>21.304159994441115</v>
      </c>
      <c r="F18" s="104">
        <f>SEKTOR_USD!L18</f>
        <v>7.686010718112839</v>
      </c>
      <c r="G18" s="104">
        <f>SEKTOR_TL!L18</f>
        <v>29.791570568173363</v>
      </c>
    </row>
    <row r="19" spans="1:7" ht="13.8" x14ac:dyDescent="0.25">
      <c r="A19" s="96" t="s">
        <v>13</v>
      </c>
      <c r="B19" s="105">
        <f>SEKTOR_USD!D19</f>
        <v>29.768871608729196</v>
      </c>
      <c r="C19" s="105">
        <f>SEKTOR_TL!D19</f>
        <v>58.682519727687335</v>
      </c>
      <c r="D19" s="105">
        <f>SEKTOR_USD!H19</f>
        <v>1.904325360353754</v>
      </c>
      <c r="E19" s="105">
        <f>SEKTOR_TL!H19</f>
        <v>21.304159994441115</v>
      </c>
      <c r="F19" s="105">
        <f>SEKTOR_USD!L19</f>
        <v>7.686010718112839</v>
      </c>
      <c r="G19" s="105">
        <f>SEKTOR_TL!L19</f>
        <v>29.791570568173363</v>
      </c>
    </row>
    <row r="20" spans="1:7" s="21" customFormat="1" ht="15.6" x14ac:dyDescent="0.3">
      <c r="A20" s="94" t="s">
        <v>109</v>
      </c>
      <c r="B20" s="104">
        <f>SEKTOR_USD!D20</f>
        <v>-2.1526011032031707</v>
      </c>
      <c r="C20" s="104">
        <f>SEKTOR_TL!D20</f>
        <v>19.648661603214681</v>
      </c>
      <c r="D20" s="104">
        <f>SEKTOR_USD!H20</f>
        <v>0.21024017268081557</v>
      </c>
      <c r="E20" s="104">
        <f>SEKTOR_TL!H20</f>
        <v>19.287566685737062</v>
      </c>
      <c r="F20" s="104">
        <f>SEKTOR_USD!L20</f>
        <v>0.10221361044335989</v>
      </c>
      <c r="G20" s="104">
        <f>SEKTOR_TL!L20</f>
        <v>20.650987395755507</v>
      </c>
    </row>
    <row r="21" spans="1:7" ht="13.8" x14ac:dyDescent="0.25">
      <c r="A21" s="96" t="s">
        <v>108</v>
      </c>
      <c r="B21" s="105">
        <f>SEKTOR_USD!D21</f>
        <v>-2.1526011032031707</v>
      </c>
      <c r="C21" s="105">
        <f>SEKTOR_TL!D21</f>
        <v>19.648661603214681</v>
      </c>
      <c r="D21" s="105">
        <f>SEKTOR_USD!H21</f>
        <v>0.21024017268081557</v>
      </c>
      <c r="E21" s="105">
        <f>SEKTOR_TL!H21</f>
        <v>19.287566685737062</v>
      </c>
      <c r="F21" s="105">
        <f>SEKTOR_USD!L21</f>
        <v>0.10221361044335989</v>
      </c>
      <c r="G21" s="105">
        <f>SEKTOR_TL!L21</f>
        <v>20.650987395755507</v>
      </c>
    </row>
    <row r="22" spans="1:7" ht="16.8" x14ac:dyDescent="0.3">
      <c r="A22" s="91" t="s">
        <v>14</v>
      </c>
      <c r="B22" s="104">
        <f>SEKTOR_USD!D22</f>
        <v>14.430531685235106</v>
      </c>
      <c r="C22" s="104">
        <f>SEKTOR_TL!D22</f>
        <v>39.926662507641161</v>
      </c>
      <c r="D22" s="104">
        <f>SEKTOR_USD!H22</f>
        <v>7.0974166007477981</v>
      </c>
      <c r="E22" s="104">
        <f>SEKTOR_TL!H22</f>
        <v>27.485875721059035</v>
      </c>
      <c r="F22" s="104">
        <f>SEKTOR_USD!L22</f>
        <v>4.6265683063671759</v>
      </c>
      <c r="G22" s="104">
        <f>SEKTOR_TL!L22</f>
        <v>26.104092194377881</v>
      </c>
    </row>
    <row r="23" spans="1:7" s="21" customFormat="1" ht="15.6" x14ac:dyDescent="0.3">
      <c r="A23" s="94" t="s">
        <v>15</v>
      </c>
      <c r="B23" s="104">
        <f>SEKTOR_USD!D23</f>
        <v>-2.0957214313906332</v>
      </c>
      <c r="C23" s="104">
        <f>SEKTOR_TL!D23</f>
        <v>19.718214567131255</v>
      </c>
      <c r="D23" s="104">
        <f>SEKTOR_USD!H23</f>
        <v>-0.27448879901278822</v>
      </c>
      <c r="E23" s="104">
        <f>SEKTOR_TL!H23</f>
        <v>18.710558393612697</v>
      </c>
      <c r="F23" s="104">
        <f>SEKTOR_USD!L23</f>
        <v>-0.60138347312640128</v>
      </c>
      <c r="G23" s="104">
        <f>SEKTOR_TL!L23</f>
        <v>19.802957369248581</v>
      </c>
    </row>
    <row r="24" spans="1:7" ht="13.8" x14ac:dyDescent="0.25">
      <c r="A24" s="96" t="s">
        <v>16</v>
      </c>
      <c r="B24" s="105">
        <f>SEKTOR_USD!D24</f>
        <v>-2.4921796748863918</v>
      </c>
      <c r="C24" s="105">
        <f>SEKTOR_TL!D24</f>
        <v>19.233421933390822</v>
      </c>
      <c r="D24" s="105">
        <f>SEKTOR_USD!H24</f>
        <v>1.8283999750396309</v>
      </c>
      <c r="E24" s="105">
        <f>SEKTOR_TL!H24</f>
        <v>21.213780463884227</v>
      </c>
      <c r="F24" s="105">
        <f>SEKTOR_USD!L24</f>
        <v>1.2870824224021546</v>
      </c>
      <c r="G24" s="105">
        <f>SEKTOR_TL!L24</f>
        <v>22.079083608028959</v>
      </c>
    </row>
    <row r="25" spans="1:7" ht="13.8" x14ac:dyDescent="0.25">
      <c r="A25" s="96" t="s">
        <v>17</v>
      </c>
      <c r="B25" s="105">
        <f>SEKTOR_USD!D25</f>
        <v>-4.1717183129799293</v>
      </c>
      <c r="C25" s="105">
        <f>SEKTOR_TL!D25</f>
        <v>17.179667286619559</v>
      </c>
      <c r="D25" s="105">
        <f>SEKTOR_USD!H25</f>
        <v>-4.2454997904933709</v>
      </c>
      <c r="E25" s="105">
        <f>SEKTOR_TL!H25</f>
        <v>13.983574029142812</v>
      </c>
      <c r="F25" s="105">
        <f>SEKTOR_USD!L25</f>
        <v>-6.2406332399908369</v>
      </c>
      <c r="G25" s="105">
        <f>SEKTOR_TL!L25</f>
        <v>13.00609416309371</v>
      </c>
    </row>
    <row r="26" spans="1:7" ht="13.8" x14ac:dyDescent="0.25">
      <c r="A26" s="96" t="s">
        <v>18</v>
      </c>
      <c r="B26" s="105">
        <f>SEKTOR_USD!D26</f>
        <v>0.52788341612615752</v>
      </c>
      <c r="C26" s="105">
        <f>SEKTOR_TL!D26</f>
        <v>22.926381693905711</v>
      </c>
      <c r="D26" s="105">
        <f>SEKTOR_USD!H26</f>
        <v>-5.1749470398733708</v>
      </c>
      <c r="E26" s="105">
        <f>SEKTOR_TL!H26</f>
        <v>12.877185095734012</v>
      </c>
      <c r="F26" s="105">
        <f>SEKTOR_USD!L26</f>
        <v>-3.6901233979991401</v>
      </c>
      <c r="G26" s="105">
        <f>SEKTOR_TL!L26</f>
        <v>16.080167349890726</v>
      </c>
    </row>
    <row r="27" spans="1:7" s="21" customFormat="1" ht="15.6" x14ac:dyDescent="0.3">
      <c r="A27" s="94" t="s">
        <v>19</v>
      </c>
      <c r="B27" s="104">
        <f>SEKTOR_USD!D27</f>
        <v>32.916723790740015</v>
      </c>
      <c r="C27" s="104">
        <f>SEKTOR_TL!D27</f>
        <v>62.531741114753601</v>
      </c>
      <c r="D27" s="104">
        <f>SEKTOR_USD!H27</f>
        <v>4.4953782546581342</v>
      </c>
      <c r="E27" s="104">
        <f>SEKTOR_TL!H27</f>
        <v>24.388479465016211</v>
      </c>
      <c r="F27" s="104">
        <f>SEKTOR_USD!L27</f>
        <v>-1.4837306158536723</v>
      </c>
      <c r="G27" s="104">
        <f>SEKTOR_TL!L27</f>
        <v>18.739483843976188</v>
      </c>
    </row>
    <row r="28" spans="1:7" ht="13.8" x14ac:dyDescent="0.25">
      <c r="A28" s="96" t="s">
        <v>20</v>
      </c>
      <c r="B28" s="105">
        <f>SEKTOR_USD!D28</f>
        <v>32.916723790740015</v>
      </c>
      <c r="C28" s="105">
        <f>SEKTOR_TL!D28</f>
        <v>62.531741114753601</v>
      </c>
      <c r="D28" s="105">
        <f>SEKTOR_USD!H28</f>
        <v>4.4953782546581342</v>
      </c>
      <c r="E28" s="105">
        <f>SEKTOR_TL!H28</f>
        <v>24.388479465016211</v>
      </c>
      <c r="F28" s="105">
        <f>SEKTOR_USD!L28</f>
        <v>-1.4837306158536723</v>
      </c>
      <c r="G28" s="105">
        <f>SEKTOR_TL!L28</f>
        <v>18.739483843976188</v>
      </c>
    </row>
    <row r="29" spans="1:7" s="21" customFormat="1" ht="15.6" x14ac:dyDescent="0.3">
      <c r="A29" s="94" t="s">
        <v>21</v>
      </c>
      <c r="B29" s="104">
        <f>SEKTOR_USD!D29</f>
        <v>12.086882411484094</v>
      </c>
      <c r="C29" s="104">
        <f>SEKTOR_TL!D29</f>
        <v>37.060827523438697</v>
      </c>
      <c r="D29" s="104">
        <f>SEKTOR_USD!H29</f>
        <v>8.4581618343540299</v>
      </c>
      <c r="E29" s="104">
        <f>SEKTOR_TL!H29</f>
        <v>29.105670140435702</v>
      </c>
      <c r="F29" s="104">
        <f>SEKTOR_USD!L29</f>
        <v>6.5925233549847295</v>
      </c>
      <c r="G29" s="104">
        <f>SEKTOR_TL!L29</f>
        <v>28.473614398096981</v>
      </c>
    </row>
    <row r="30" spans="1:7" ht="13.8" x14ac:dyDescent="0.25">
      <c r="A30" s="96" t="s">
        <v>22</v>
      </c>
      <c r="B30" s="105">
        <f>SEKTOR_USD!D30</f>
        <v>-4.391826364963598</v>
      </c>
      <c r="C30" s="105">
        <f>SEKTOR_TL!D30</f>
        <v>16.910517221059688</v>
      </c>
      <c r="D30" s="105">
        <f>SEKTOR_USD!H30</f>
        <v>-6.1958327407133611</v>
      </c>
      <c r="E30" s="105">
        <f>SEKTOR_TL!H30</f>
        <v>11.66195029630016</v>
      </c>
      <c r="F30" s="105">
        <f>SEKTOR_USD!L30</f>
        <v>-4.3377356754275196</v>
      </c>
      <c r="G30" s="105">
        <f>SEKTOR_TL!L30</f>
        <v>15.299614573851056</v>
      </c>
    </row>
    <row r="31" spans="1:7" ht="13.8" x14ac:dyDescent="0.25">
      <c r="A31" s="96" t="s">
        <v>23</v>
      </c>
      <c r="B31" s="105">
        <f>SEKTOR_USD!D31</f>
        <v>23.021509976737295</v>
      </c>
      <c r="C31" s="105">
        <f>SEKTOR_TL!D31</f>
        <v>50.431786466272619</v>
      </c>
      <c r="D31" s="105">
        <f>SEKTOR_USD!H31</f>
        <v>14.478989050373361</v>
      </c>
      <c r="E31" s="105">
        <f>SEKTOR_TL!H31</f>
        <v>36.272700443891701</v>
      </c>
      <c r="F31" s="105">
        <f>SEKTOR_USD!L31</f>
        <v>12.420607503567476</v>
      </c>
      <c r="G31" s="105">
        <f>SEKTOR_TL!L31</f>
        <v>35.498075514296531</v>
      </c>
    </row>
    <row r="32" spans="1:7" ht="13.8" x14ac:dyDescent="0.25">
      <c r="A32" s="96" t="s">
        <v>24</v>
      </c>
      <c r="B32" s="105">
        <f>SEKTOR_USD!D32</f>
        <v>131.34753086366436</v>
      </c>
      <c r="C32" s="105">
        <f>SEKTOR_TL!D32</f>
        <v>182.89379937673539</v>
      </c>
      <c r="D32" s="105">
        <f>SEKTOR_USD!H32</f>
        <v>13.789725402049474</v>
      </c>
      <c r="E32" s="105">
        <f>SEKTOR_TL!H32</f>
        <v>35.452219590120571</v>
      </c>
      <c r="F32" s="105">
        <f>SEKTOR_USD!L32</f>
        <v>-2.1872002434766373</v>
      </c>
      <c r="G32" s="105">
        <f>SEKTOR_TL!L32</f>
        <v>17.891607437307179</v>
      </c>
    </row>
    <row r="33" spans="1:7" ht="13.8" x14ac:dyDescent="0.25">
      <c r="A33" s="96" t="s">
        <v>104</v>
      </c>
      <c r="B33" s="105">
        <f>SEKTOR_USD!D33</f>
        <v>11.380191275658957</v>
      </c>
      <c r="C33" s="105">
        <f>SEKTOR_TL!D33</f>
        <v>36.19667937518269</v>
      </c>
      <c r="D33" s="105">
        <f>SEKTOR_USD!H33</f>
        <v>7.0474890412631037</v>
      </c>
      <c r="E33" s="105">
        <f>SEKTOR_TL!H33</f>
        <v>27.426443301066612</v>
      </c>
      <c r="F33" s="105">
        <f>SEKTOR_USD!L33</f>
        <v>6.5269998589202221</v>
      </c>
      <c r="G33" s="105">
        <f>SEKTOR_TL!L33</f>
        <v>28.394640375318936</v>
      </c>
    </row>
    <row r="34" spans="1:7" ht="13.8" x14ac:dyDescent="0.25">
      <c r="A34" s="96" t="s">
        <v>25</v>
      </c>
      <c r="B34" s="105">
        <f>SEKTOR_USD!D34</f>
        <v>4.492833767924493</v>
      </c>
      <c r="C34" s="105">
        <f>SEKTOR_TL!D34</f>
        <v>27.774757923264993</v>
      </c>
      <c r="D34" s="105">
        <f>SEKTOR_USD!H34</f>
        <v>-3.4059990555351098</v>
      </c>
      <c r="E34" s="105">
        <f>SEKTOR_TL!H34</f>
        <v>14.982893058131227</v>
      </c>
      <c r="F34" s="105">
        <f>SEKTOR_USD!L34</f>
        <v>-3.4473850423178471</v>
      </c>
      <c r="G34" s="105">
        <f>SEKTOR_TL!L34</f>
        <v>16.372734529331336</v>
      </c>
    </row>
    <row r="35" spans="1:7" ht="13.8" x14ac:dyDescent="0.25">
      <c r="A35" s="96" t="s">
        <v>26</v>
      </c>
      <c r="B35" s="105">
        <f>SEKTOR_USD!D35</f>
        <v>7.9523800497910928</v>
      </c>
      <c r="C35" s="105">
        <f>SEKTOR_TL!D35</f>
        <v>32.00512160228628</v>
      </c>
      <c r="D35" s="105">
        <f>SEKTOR_USD!H35</f>
        <v>6.6980656616751411</v>
      </c>
      <c r="E35" s="105">
        <f>SEKTOR_TL!H35</f>
        <v>27.010499135856247</v>
      </c>
      <c r="F35" s="105">
        <f>SEKTOR_USD!L35</f>
        <v>6.3855923298826669</v>
      </c>
      <c r="G35" s="105">
        <f>SEKTOR_TL!L35</f>
        <v>28.224205003430257</v>
      </c>
    </row>
    <row r="36" spans="1:7" ht="13.8" x14ac:dyDescent="0.25">
      <c r="A36" s="96" t="s">
        <v>27</v>
      </c>
      <c r="B36" s="105">
        <f>SEKTOR_USD!D36</f>
        <v>-3.2040900327718469</v>
      </c>
      <c r="C36" s="105">
        <f>SEKTOR_TL!D36</f>
        <v>18.362891674407646</v>
      </c>
      <c r="D36" s="105">
        <f>SEKTOR_USD!H36</f>
        <v>3.0699969578408157</v>
      </c>
      <c r="E36" s="105">
        <f>SEKTOR_TL!H36</f>
        <v>22.691744019579634</v>
      </c>
      <c r="F36" s="105">
        <f>SEKTOR_USD!L36</f>
        <v>3.4980291609299337</v>
      </c>
      <c r="G36" s="105">
        <f>SEKTOR_TL!L36</f>
        <v>24.743888885171923</v>
      </c>
    </row>
    <row r="37" spans="1:7" ht="13.8" x14ac:dyDescent="0.25">
      <c r="A37" s="96" t="s">
        <v>105</v>
      </c>
      <c r="B37" s="105">
        <f>SEKTOR_USD!D37</f>
        <v>12.707656520236243</v>
      </c>
      <c r="C37" s="105">
        <f>SEKTOR_TL!D37</f>
        <v>37.819915573888188</v>
      </c>
      <c r="D37" s="105">
        <f>SEKTOR_USD!H37</f>
        <v>3.4042307524614666</v>
      </c>
      <c r="E37" s="105">
        <f>SEKTOR_TL!H37</f>
        <v>23.08960691259071</v>
      </c>
      <c r="F37" s="105">
        <f>SEKTOR_USD!L37</f>
        <v>0.79560993611728792</v>
      </c>
      <c r="G37" s="105">
        <f>SEKTOR_TL!L37</f>
        <v>21.486722674045303</v>
      </c>
    </row>
    <row r="38" spans="1:7" ht="13.8" x14ac:dyDescent="0.25">
      <c r="A38" s="106" t="s">
        <v>28</v>
      </c>
      <c r="B38" s="105">
        <f>SEKTOR_USD!D38</f>
        <v>-22.44116395296917</v>
      </c>
      <c r="C38" s="105">
        <f>SEKTOR_TL!D38</f>
        <v>-5.1603718324883587</v>
      </c>
      <c r="D38" s="105">
        <f>SEKTOR_USD!H38</f>
        <v>34.405455564818219</v>
      </c>
      <c r="E38" s="105">
        <f>SEKTOR_TL!H38</f>
        <v>59.992628657385353</v>
      </c>
      <c r="F38" s="105">
        <f>SEKTOR_USD!L38</f>
        <v>11.424300945758402</v>
      </c>
      <c r="G38" s="105">
        <f>SEKTOR_TL!L38</f>
        <v>34.297249222718982</v>
      </c>
    </row>
    <row r="39" spans="1:7" ht="13.8" x14ac:dyDescent="0.25">
      <c r="A39" s="106" t="s">
        <v>106</v>
      </c>
      <c r="B39" s="105">
        <f>SEKTOR_USD!D39</f>
        <v>128.38593860558598</v>
      </c>
      <c r="C39" s="105">
        <f>SEKTOR_TL!D39</f>
        <v>179.27233826597791</v>
      </c>
      <c r="D39" s="105">
        <f>SEKTOR_USD!H39</f>
        <v>38.559926471007614</v>
      </c>
      <c r="E39" s="105">
        <f>SEKTOR_TL!H39</f>
        <v>64.937998755411755</v>
      </c>
      <c r="F39" s="105">
        <f>SEKTOR_USD!L39</f>
        <v>37.443368981910815</v>
      </c>
      <c r="G39" s="105">
        <f>SEKTOR_TL!L39</f>
        <v>65.657457318572952</v>
      </c>
    </row>
    <row r="40" spans="1:7" ht="13.8" x14ac:dyDescent="0.25">
      <c r="A40" s="106" t="s">
        <v>29</v>
      </c>
      <c r="B40" s="105">
        <f>SEKTOR_USD!D40</f>
        <v>5.708891616697116</v>
      </c>
      <c r="C40" s="105">
        <f>SEKTOR_TL!D40</f>
        <v>29.261764176657508</v>
      </c>
      <c r="D40" s="105">
        <f>SEKTOR_USD!H40</f>
        <v>5.3719470675319823</v>
      </c>
      <c r="E40" s="105">
        <f>SEKTOR_TL!H40</f>
        <v>25.431923334027427</v>
      </c>
      <c r="F40" s="105">
        <f>SEKTOR_USD!L40</f>
        <v>3.9674092695997851</v>
      </c>
      <c r="G40" s="105">
        <f>SEKTOR_TL!L40</f>
        <v>25.309622364306872</v>
      </c>
    </row>
    <row r="41" spans="1:7" ht="16.8" x14ac:dyDescent="0.3">
      <c r="A41" s="91" t="s">
        <v>30</v>
      </c>
      <c r="B41" s="104">
        <f>SEKTOR_USD!D41</f>
        <v>0.46861828176961162</v>
      </c>
      <c r="C41" s="104">
        <f>SEKTOR_TL!D41</f>
        <v>22.853911765369617</v>
      </c>
      <c r="D41" s="104">
        <f>SEKTOR_USD!H41</f>
        <v>0.81125345683606753</v>
      </c>
      <c r="E41" s="104">
        <f>SEKTOR_TL!H41</f>
        <v>20.002996686594678</v>
      </c>
      <c r="F41" s="104">
        <f>SEKTOR_USD!L41</f>
        <v>2.677224759411228</v>
      </c>
      <c r="G41" s="104">
        <f>SEKTOR_TL!L41</f>
        <v>23.754591466761173</v>
      </c>
    </row>
    <row r="42" spans="1:7" ht="13.8" x14ac:dyDescent="0.25">
      <c r="A42" s="96" t="s">
        <v>31</v>
      </c>
      <c r="B42" s="105">
        <f>SEKTOR_USD!D42</f>
        <v>0.46861828176961162</v>
      </c>
      <c r="C42" s="105">
        <f>SEKTOR_TL!D42</f>
        <v>22.853911765369617</v>
      </c>
      <c r="D42" s="105">
        <f>SEKTOR_USD!H42</f>
        <v>0.81125345683606753</v>
      </c>
      <c r="E42" s="105">
        <f>SEKTOR_TL!H42</f>
        <v>20.002996686594678</v>
      </c>
      <c r="F42" s="105">
        <f>SEKTOR_USD!L42</f>
        <v>2.677224759411228</v>
      </c>
      <c r="G42" s="105">
        <f>SEKTOR_TL!L42</f>
        <v>23.754591466761173</v>
      </c>
    </row>
    <row r="43" spans="1:7" ht="17.399999999999999" x14ac:dyDescent="0.3">
      <c r="A43" s="107" t="s">
        <v>39</v>
      </c>
      <c r="B43" s="108">
        <f>SEKTOR_USD!D43</f>
        <v>12.280517597356448</v>
      </c>
      <c r="C43" s="108">
        <f>SEKTOR_TL!D43</f>
        <v>37.297606335038509</v>
      </c>
      <c r="D43" s="108">
        <f>SEKTOR_USD!H43</f>
        <v>5.9350191038837838</v>
      </c>
      <c r="E43" s="108">
        <f>SEKTOR_TL!H43</f>
        <v>26.102189096981871</v>
      </c>
      <c r="F43" s="108">
        <f>SEKTOR_USD!L43</f>
        <v>4.0026277320635311</v>
      </c>
      <c r="G43" s="108">
        <f>SEKTOR_TL!L43</f>
        <v>25.352070399345823</v>
      </c>
    </row>
    <row r="44" spans="1:7" ht="13.8" hidden="1" x14ac:dyDescent="0.25">
      <c r="A44" s="41" t="s">
        <v>33</v>
      </c>
      <c r="B44" s="46"/>
      <c r="C44" s="46"/>
      <c r="D44" s="40" t="e">
        <f>SEKTOR_USD!#REF!</f>
        <v>#REF!</v>
      </c>
      <c r="E44" s="40" t="e">
        <f>SEKTOR_TL!H44</f>
        <v>#REF!</v>
      </c>
      <c r="F44" s="40" t="e">
        <f>SEKTOR_USD!#REF!</f>
        <v>#REF!</v>
      </c>
      <c r="G44" s="40" t="e">
        <f>SEKTOR_TL!L44</f>
        <v>#REF!</v>
      </c>
    </row>
    <row r="45" spans="1:7" s="22" customFormat="1" ht="17.399999999999999" hidden="1" x14ac:dyDescent="0.3">
      <c r="A45" s="42" t="s">
        <v>39</v>
      </c>
      <c r="B45" s="47" t="e">
        <f>SEKTOR_USD!#REF!</f>
        <v>#REF!</v>
      </c>
      <c r="C45" s="47" t="e">
        <f>SEKTOR_TL!D45</f>
        <v>#REF!</v>
      </c>
      <c r="D45" s="47" t="e">
        <f>SEKTOR_USD!#REF!</f>
        <v>#REF!</v>
      </c>
      <c r="E45" s="47" t="e">
        <f>SEKTOR_TL!H45</f>
        <v>#REF!</v>
      </c>
      <c r="F45" s="47" t="e">
        <f>SEKTOR_USD!#REF!</f>
        <v>#REF!</v>
      </c>
      <c r="G45" s="47" t="e">
        <f>SEKTOR_TL!L45</f>
        <v>#REF!</v>
      </c>
    </row>
    <row r="46" spans="1:7" s="22" customFormat="1" ht="17.399999999999999" x14ac:dyDescent="0.3">
      <c r="A46" s="23"/>
      <c r="B46" s="25"/>
      <c r="C46" s="25"/>
      <c r="D46" s="25"/>
      <c r="E46" s="25"/>
    </row>
    <row r="47" spans="1:7" x14ac:dyDescent="0.25">
      <c r="A47" s="21" t="s">
        <v>35</v>
      </c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70" zoomScaleNormal="70" workbookViewId="0"/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48" t="s">
        <v>123</v>
      </c>
      <c r="D2" s="148"/>
      <c r="E2" s="148"/>
      <c r="F2" s="148"/>
      <c r="G2" s="148"/>
      <c r="H2" s="148"/>
      <c r="I2" s="148"/>
      <c r="J2" s="148"/>
      <c r="K2" s="148"/>
    </row>
    <row r="6" spans="1:13" ht="22.5" customHeight="1" x14ac:dyDescent="0.25">
      <c r="A6" s="156" t="s">
        <v>112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8"/>
    </row>
    <row r="7" spans="1:13" ht="24" customHeight="1" x14ac:dyDescent="0.25">
      <c r="A7" s="49"/>
      <c r="B7" s="144" t="s">
        <v>125</v>
      </c>
      <c r="C7" s="144"/>
      <c r="D7" s="144"/>
      <c r="E7" s="144"/>
      <c r="F7" s="144" t="s">
        <v>126</v>
      </c>
      <c r="G7" s="144"/>
      <c r="H7" s="144"/>
      <c r="I7" s="144"/>
      <c r="J7" s="144" t="s">
        <v>103</v>
      </c>
      <c r="K7" s="144"/>
      <c r="L7" s="144"/>
      <c r="M7" s="144"/>
    </row>
    <row r="8" spans="1:13" ht="64.8" x14ac:dyDescent="0.3">
      <c r="A8" s="50" t="s">
        <v>40</v>
      </c>
      <c r="B8" s="70">
        <v>2024</v>
      </c>
      <c r="C8" s="71">
        <v>2025</v>
      </c>
      <c r="D8" s="7" t="s">
        <v>115</v>
      </c>
      <c r="E8" s="7" t="s">
        <v>116</v>
      </c>
      <c r="F8" s="5">
        <v>2024</v>
      </c>
      <c r="G8" s="6">
        <v>2025</v>
      </c>
      <c r="H8" s="7" t="s">
        <v>115</v>
      </c>
      <c r="I8" s="7" t="s">
        <v>116</v>
      </c>
      <c r="J8" s="5" t="s">
        <v>127</v>
      </c>
      <c r="K8" s="5" t="s">
        <v>128</v>
      </c>
      <c r="L8" s="7" t="s">
        <v>115</v>
      </c>
      <c r="M8" s="7" t="s">
        <v>116</v>
      </c>
    </row>
    <row r="9" spans="1:13" ht="22.5" customHeight="1" x14ac:dyDescent="0.3">
      <c r="A9" s="51" t="s">
        <v>197</v>
      </c>
      <c r="B9" s="74">
        <v>6059998.8164999997</v>
      </c>
      <c r="C9" s="74">
        <v>6249918.9318000004</v>
      </c>
      <c r="D9" s="63">
        <f>(C9-B9)/B9*100</f>
        <v>3.1339959140403018</v>
      </c>
      <c r="E9" s="76">
        <f t="shared" ref="E9:E23" si="0">C9/C$23*100</f>
        <v>28.813937118289452</v>
      </c>
      <c r="F9" s="74">
        <v>38959393.06752</v>
      </c>
      <c r="G9" s="74">
        <v>40838659.355829999</v>
      </c>
      <c r="H9" s="63">
        <f t="shared" ref="H9:H22" si="1">(G9-F9)/F9*100</f>
        <v>4.8236539133273144</v>
      </c>
      <c r="I9" s="65">
        <f t="shared" ref="I9:I23" si="2">G9/G$23*100</f>
        <v>30.133407687679398</v>
      </c>
      <c r="J9" s="74">
        <v>68660167.967160001</v>
      </c>
      <c r="K9" s="74">
        <v>69908563.730220005</v>
      </c>
      <c r="L9" s="63">
        <f t="shared" ref="L9:L23" si="3">(K9-J9)/J9*100</f>
        <v>1.8182241611426124</v>
      </c>
      <c r="M9" s="76">
        <f t="shared" ref="M9:M23" si="4">K9/K$23*100</f>
        <v>29.938542399410405</v>
      </c>
    </row>
    <row r="10" spans="1:13" ht="22.5" customHeight="1" x14ac:dyDescent="0.3">
      <c r="A10" s="51" t="s">
        <v>198</v>
      </c>
      <c r="B10" s="74">
        <v>3237828.1054799999</v>
      </c>
      <c r="C10" s="74">
        <v>3967867.9247099999</v>
      </c>
      <c r="D10" s="63">
        <f t="shared" ref="D10:D23" si="5">(C10-B10)/B10*100</f>
        <v>22.547207431871168</v>
      </c>
      <c r="E10" s="76">
        <f t="shared" si="0"/>
        <v>18.293020777366173</v>
      </c>
      <c r="F10" s="74">
        <v>21699133.202440001</v>
      </c>
      <c r="G10" s="74">
        <v>24777474.885570001</v>
      </c>
      <c r="H10" s="63">
        <f t="shared" si="1"/>
        <v>14.18647304669225</v>
      </c>
      <c r="I10" s="65">
        <f t="shared" si="2"/>
        <v>18.282425622562258</v>
      </c>
      <c r="J10" s="74">
        <v>37243117.83924</v>
      </c>
      <c r="K10" s="74">
        <v>41704023.142339997</v>
      </c>
      <c r="L10" s="63">
        <f t="shared" si="3"/>
        <v>11.977797676219012</v>
      </c>
      <c r="M10" s="76">
        <f t="shared" si="4"/>
        <v>17.859867210134279</v>
      </c>
    </row>
    <row r="11" spans="1:13" ht="22.5" customHeight="1" x14ac:dyDescent="0.3">
      <c r="A11" s="51" t="s">
        <v>199</v>
      </c>
      <c r="B11" s="74">
        <v>2324037.06085</v>
      </c>
      <c r="C11" s="74">
        <v>2920110.26113</v>
      </c>
      <c r="D11" s="63">
        <f t="shared" si="5"/>
        <v>25.648179640560052</v>
      </c>
      <c r="E11" s="76">
        <f t="shared" si="0"/>
        <v>13.462554372435518</v>
      </c>
      <c r="F11" s="74">
        <v>14897605.93753</v>
      </c>
      <c r="G11" s="74">
        <v>16729134.082149999</v>
      </c>
      <c r="H11" s="63">
        <f t="shared" si="1"/>
        <v>12.294110559106814</v>
      </c>
      <c r="I11" s="65">
        <f t="shared" si="2"/>
        <v>12.343838546877119</v>
      </c>
      <c r="J11" s="74">
        <v>26295907.8616</v>
      </c>
      <c r="K11" s="74">
        <v>29014402.820409998</v>
      </c>
      <c r="L11" s="63">
        <f t="shared" si="3"/>
        <v>10.338091284461125</v>
      </c>
      <c r="M11" s="76">
        <f t="shared" si="4"/>
        <v>12.425501007066448</v>
      </c>
    </row>
    <row r="12" spans="1:13" ht="22.5" customHeight="1" x14ac:dyDescent="0.3">
      <c r="A12" s="51" t="s">
        <v>200</v>
      </c>
      <c r="B12" s="74">
        <v>1871789.88381</v>
      </c>
      <c r="C12" s="74">
        <v>2337715.92093</v>
      </c>
      <c r="D12" s="63">
        <f t="shared" si="5"/>
        <v>24.892005301984781</v>
      </c>
      <c r="E12" s="76">
        <f t="shared" si="0"/>
        <v>10.777547721999259</v>
      </c>
      <c r="F12" s="74">
        <v>11763573.69207</v>
      </c>
      <c r="G12" s="74">
        <v>11804454.42244</v>
      </c>
      <c r="H12" s="63">
        <f t="shared" si="1"/>
        <v>0.34751965210672597</v>
      </c>
      <c r="I12" s="65">
        <f t="shared" si="2"/>
        <v>8.7100909592232902</v>
      </c>
      <c r="J12" s="74">
        <v>20660018.536290001</v>
      </c>
      <c r="K12" s="74">
        <v>20540511.100400001</v>
      </c>
      <c r="L12" s="63">
        <f t="shared" si="3"/>
        <v>-0.578447863829752</v>
      </c>
      <c r="M12" s="76">
        <f t="shared" si="4"/>
        <v>8.7965326373749289</v>
      </c>
    </row>
    <row r="13" spans="1:13" ht="22.5" customHeight="1" x14ac:dyDescent="0.3">
      <c r="A13" s="52" t="s">
        <v>201</v>
      </c>
      <c r="B13" s="74">
        <v>1533434.48868</v>
      </c>
      <c r="C13" s="74">
        <v>1650809.0236500001</v>
      </c>
      <c r="D13" s="63">
        <f t="shared" si="5"/>
        <v>7.654356011715743</v>
      </c>
      <c r="E13" s="76">
        <f t="shared" si="0"/>
        <v>7.6107079021034005</v>
      </c>
      <c r="F13" s="74">
        <v>10525263.09626</v>
      </c>
      <c r="G13" s="74">
        <v>10653809.661560001</v>
      </c>
      <c r="H13" s="63">
        <f t="shared" si="1"/>
        <v>1.2213145089520661</v>
      </c>
      <c r="I13" s="65">
        <f t="shared" si="2"/>
        <v>7.8610707359788767</v>
      </c>
      <c r="J13" s="74">
        <v>18120836.797359999</v>
      </c>
      <c r="K13" s="74">
        <v>18522250.67317</v>
      </c>
      <c r="L13" s="63">
        <f t="shared" si="3"/>
        <v>2.2152060652545722</v>
      </c>
      <c r="M13" s="76">
        <f t="shared" si="4"/>
        <v>7.9322068359344176</v>
      </c>
    </row>
    <row r="14" spans="1:13" ht="22.5" customHeight="1" x14ac:dyDescent="0.3">
      <c r="A14" s="51" t="s">
        <v>202</v>
      </c>
      <c r="B14" s="74">
        <v>1317372.3310700001</v>
      </c>
      <c r="C14" s="74">
        <v>1305068.35112</v>
      </c>
      <c r="D14" s="63">
        <f t="shared" si="5"/>
        <v>-0.93397892606462229</v>
      </c>
      <c r="E14" s="76">
        <f t="shared" si="0"/>
        <v>6.0167432273255486</v>
      </c>
      <c r="F14" s="74">
        <v>9867825.4364899993</v>
      </c>
      <c r="G14" s="74">
        <v>9613058.75447</v>
      </c>
      <c r="H14" s="63">
        <f t="shared" si="1"/>
        <v>-2.5817915371496492</v>
      </c>
      <c r="I14" s="65">
        <f t="shared" si="2"/>
        <v>7.0931373150648502</v>
      </c>
      <c r="J14" s="74">
        <v>17683158.360939998</v>
      </c>
      <c r="K14" s="74">
        <v>16944300.549449999</v>
      </c>
      <c r="L14" s="63">
        <f t="shared" si="3"/>
        <v>-4.1783136044409845</v>
      </c>
      <c r="M14" s="76">
        <f t="shared" si="4"/>
        <v>7.2564451815332029</v>
      </c>
    </row>
    <row r="15" spans="1:13" ht="22.5" customHeight="1" x14ac:dyDescent="0.3">
      <c r="A15" s="51" t="s">
        <v>203</v>
      </c>
      <c r="B15" s="74">
        <v>941765.25020000001</v>
      </c>
      <c r="C15" s="74">
        <v>1206410.8907300001</v>
      </c>
      <c r="D15" s="63">
        <f t="shared" si="5"/>
        <v>28.101019916990783</v>
      </c>
      <c r="E15" s="76">
        <f t="shared" si="0"/>
        <v>5.5619037500543005</v>
      </c>
      <c r="F15" s="74">
        <v>6691885.4493199997</v>
      </c>
      <c r="G15" s="74">
        <v>7215114.3576699998</v>
      </c>
      <c r="H15" s="63">
        <f t="shared" si="1"/>
        <v>7.8188563195320153</v>
      </c>
      <c r="I15" s="65">
        <f t="shared" si="2"/>
        <v>5.323778642157154</v>
      </c>
      <c r="J15" s="74">
        <v>11959931.59382</v>
      </c>
      <c r="K15" s="74">
        <v>12566997.441509999</v>
      </c>
      <c r="L15" s="63">
        <f t="shared" si="3"/>
        <v>5.0758304337098856</v>
      </c>
      <c r="M15" s="76">
        <f t="shared" si="4"/>
        <v>5.3818526037503123</v>
      </c>
    </row>
    <row r="16" spans="1:13" ht="22.5" customHeight="1" x14ac:dyDescent="0.3">
      <c r="A16" s="51" t="s">
        <v>204</v>
      </c>
      <c r="B16" s="74">
        <v>994019.96120000002</v>
      </c>
      <c r="C16" s="74">
        <v>1014586.18956</v>
      </c>
      <c r="D16" s="63">
        <f t="shared" si="5"/>
        <v>2.0689955094233725</v>
      </c>
      <c r="E16" s="76">
        <f t="shared" si="0"/>
        <v>4.6775362986423845</v>
      </c>
      <c r="F16" s="74">
        <v>6516463.4297799999</v>
      </c>
      <c r="G16" s="74">
        <v>6764432.6258699996</v>
      </c>
      <c r="H16" s="63">
        <f t="shared" si="1"/>
        <v>3.8052725801665606</v>
      </c>
      <c r="I16" s="65">
        <f t="shared" si="2"/>
        <v>4.9912364731454257</v>
      </c>
      <c r="J16" s="74">
        <v>11906907.95414</v>
      </c>
      <c r="K16" s="74">
        <v>11940621.61451</v>
      </c>
      <c r="L16" s="63">
        <f t="shared" si="3"/>
        <v>0.2831437053166902</v>
      </c>
      <c r="M16" s="76">
        <f t="shared" si="4"/>
        <v>5.1136053640133756</v>
      </c>
    </row>
    <row r="17" spans="1:13" ht="22.5" customHeight="1" x14ac:dyDescent="0.3">
      <c r="A17" s="51" t="s">
        <v>205</v>
      </c>
      <c r="B17" s="74">
        <v>285652.4019</v>
      </c>
      <c r="C17" s="74">
        <v>309382.57328000001</v>
      </c>
      <c r="D17" s="63">
        <f t="shared" si="5"/>
        <v>8.3073593017808314</v>
      </c>
      <c r="E17" s="76">
        <f t="shared" si="0"/>
        <v>1.4263433028909833</v>
      </c>
      <c r="F17" s="74">
        <v>1947773.3311600001</v>
      </c>
      <c r="G17" s="74">
        <v>2047710.5686900001</v>
      </c>
      <c r="H17" s="63">
        <f t="shared" si="1"/>
        <v>5.1308453571690622</v>
      </c>
      <c r="I17" s="65">
        <f t="shared" si="2"/>
        <v>1.5109334724989412</v>
      </c>
      <c r="J17" s="74">
        <v>3275970.2702799998</v>
      </c>
      <c r="K17" s="74">
        <v>3587392.50196</v>
      </c>
      <c r="L17" s="63">
        <f t="shared" si="3"/>
        <v>9.5062593975672023</v>
      </c>
      <c r="M17" s="76">
        <f t="shared" si="4"/>
        <v>1.5363111011366566</v>
      </c>
    </row>
    <row r="18" spans="1:13" ht="22.5" customHeight="1" x14ac:dyDescent="0.3">
      <c r="A18" s="51" t="s">
        <v>206</v>
      </c>
      <c r="B18" s="74">
        <v>228747.46208999999</v>
      </c>
      <c r="C18" s="74">
        <v>218794.04756000001</v>
      </c>
      <c r="D18" s="63">
        <f t="shared" si="5"/>
        <v>-4.3512677426269502</v>
      </c>
      <c r="E18" s="76">
        <f t="shared" si="0"/>
        <v>1.0087039523301791</v>
      </c>
      <c r="F18" s="74">
        <v>1559997.6162</v>
      </c>
      <c r="G18" s="74">
        <v>1599747.30993</v>
      </c>
      <c r="H18" s="63">
        <f t="shared" si="1"/>
        <v>2.5480611840181053</v>
      </c>
      <c r="I18" s="65">
        <f t="shared" si="2"/>
        <v>1.1803971689513206</v>
      </c>
      <c r="J18" s="74">
        <v>2688038.1215300001</v>
      </c>
      <c r="K18" s="74">
        <v>2677747.1924700001</v>
      </c>
      <c r="L18" s="63">
        <f t="shared" si="3"/>
        <v>-0.38284163373927588</v>
      </c>
      <c r="M18" s="76">
        <f t="shared" si="4"/>
        <v>1.1467528951965922</v>
      </c>
    </row>
    <row r="19" spans="1:13" ht="22.5" customHeight="1" x14ac:dyDescent="0.3">
      <c r="A19" s="51" t="s">
        <v>207</v>
      </c>
      <c r="B19" s="74">
        <v>200980.37757000001</v>
      </c>
      <c r="C19" s="74">
        <v>227158.01855000001</v>
      </c>
      <c r="D19" s="63">
        <f t="shared" si="5"/>
        <v>13.024973530504248</v>
      </c>
      <c r="E19" s="76">
        <f t="shared" si="0"/>
        <v>1.0472642819592306</v>
      </c>
      <c r="F19" s="74">
        <v>1493107.77831</v>
      </c>
      <c r="G19" s="74">
        <v>1542659.1879499999</v>
      </c>
      <c r="H19" s="63">
        <f t="shared" si="1"/>
        <v>3.3186760098514521</v>
      </c>
      <c r="I19" s="65">
        <f t="shared" si="2"/>
        <v>1.1382738553831995</v>
      </c>
      <c r="J19" s="74">
        <v>2752639.9211300001</v>
      </c>
      <c r="K19" s="74">
        <v>2651931.9303700002</v>
      </c>
      <c r="L19" s="63">
        <f t="shared" si="3"/>
        <v>-3.6585966070948288</v>
      </c>
      <c r="M19" s="76">
        <f t="shared" si="4"/>
        <v>1.1356974353545723</v>
      </c>
    </row>
    <row r="20" spans="1:13" ht="22.5" customHeight="1" x14ac:dyDescent="0.3">
      <c r="A20" s="51" t="s">
        <v>208</v>
      </c>
      <c r="B20" s="74">
        <v>175637.08041</v>
      </c>
      <c r="C20" s="74">
        <v>154690.12838000001</v>
      </c>
      <c r="D20" s="63">
        <f t="shared" si="5"/>
        <v>-11.926269772363717</v>
      </c>
      <c r="E20" s="76">
        <f t="shared" si="0"/>
        <v>0.71316631153129906</v>
      </c>
      <c r="F20" s="74">
        <v>1143805.9679399999</v>
      </c>
      <c r="G20" s="74">
        <v>1077433.14962</v>
      </c>
      <c r="H20" s="63">
        <f t="shared" si="1"/>
        <v>-5.8028039877722986</v>
      </c>
      <c r="I20" s="65">
        <f t="shared" si="2"/>
        <v>0.79499995508753363</v>
      </c>
      <c r="J20" s="74">
        <v>1879696.1339700001</v>
      </c>
      <c r="K20" s="74">
        <v>1946593.71707</v>
      </c>
      <c r="L20" s="63">
        <f t="shared" si="3"/>
        <v>3.5589573171440918</v>
      </c>
      <c r="M20" s="76">
        <f t="shared" si="4"/>
        <v>0.83363432780315683</v>
      </c>
    </row>
    <row r="21" spans="1:13" ht="22.5" customHeight="1" x14ac:dyDescent="0.3">
      <c r="A21" s="51" t="s">
        <v>209</v>
      </c>
      <c r="B21" s="74">
        <v>137576.33540000001</v>
      </c>
      <c r="C21" s="74">
        <v>128054.68227999999</v>
      </c>
      <c r="D21" s="63">
        <f t="shared" si="5"/>
        <v>-6.9209963271052626</v>
      </c>
      <c r="E21" s="76">
        <f t="shared" si="0"/>
        <v>0.59036918769373381</v>
      </c>
      <c r="F21" s="74">
        <v>806729.84325000003</v>
      </c>
      <c r="G21" s="74">
        <v>857401.17174000002</v>
      </c>
      <c r="H21" s="63">
        <f t="shared" si="1"/>
        <v>6.2810777255822039</v>
      </c>
      <c r="I21" s="65">
        <f t="shared" si="2"/>
        <v>0.63264611197985154</v>
      </c>
      <c r="J21" s="74">
        <v>1318014.74327</v>
      </c>
      <c r="K21" s="74">
        <v>1483155.93872</v>
      </c>
      <c r="L21" s="63">
        <f t="shared" si="3"/>
        <v>12.529540833533016</v>
      </c>
      <c r="M21" s="76">
        <f t="shared" si="4"/>
        <v>0.63516577350467507</v>
      </c>
    </row>
    <row r="22" spans="1:13" ht="22.5" customHeight="1" x14ac:dyDescent="0.3">
      <c r="A22" s="51" t="s">
        <v>210</v>
      </c>
      <c r="B22" s="74">
        <v>9392.2970600000008</v>
      </c>
      <c r="C22" s="74">
        <v>43.770650000000003</v>
      </c>
      <c r="D22" s="63">
        <f t="shared" si="5"/>
        <v>-99.53397289587005</v>
      </c>
      <c r="E22" s="76">
        <f t="shared" si="0"/>
        <v>2.0179537854636212E-4</v>
      </c>
      <c r="F22" s="74">
        <v>60764.999020000003</v>
      </c>
      <c r="G22" s="74">
        <v>5100.4650199999996</v>
      </c>
      <c r="H22" s="63">
        <f t="shared" si="1"/>
        <v>-91.606245203227516</v>
      </c>
      <c r="I22" s="65">
        <f t="shared" si="2"/>
        <v>3.7634534107806577E-3</v>
      </c>
      <c r="J22" s="74">
        <v>75791.124979999993</v>
      </c>
      <c r="K22" s="74">
        <v>18412.551350000002</v>
      </c>
      <c r="L22" s="63">
        <f t="shared" si="3"/>
        <v>-75.706190725023859</v>
      </c>
      <c r="M22" s="76">
        <f t="shared" si="4"/>
        <v>7.8852277869786176E-3</v>
      </c>
    </row>
    <row r="23" spans="1:13" ht="24" customHeight="1" x14ac:dyDescent="0.25">
      <c r="A23" s="67" t="s">
        <v>41</v>
      </c>
      <c r="B23" s="75">
        <f>SUM(B9:B22)</f>
        <v>19318231.852220003</v>
      </c>
      <c r="C23" s="75">
        <f>SUM(C9:C22)</f>
        <v>21690610.714329999</v>
      </c>
      <c r="D23" s="73">
        <f t="shared" si="5"/>
        <v>12.28051759735645</v>
      </c>
      <c r="E23" s="77">
        <f t="shared" si="0"/>
        <v>100</v>
      </c>
      <c r="F23" s="66">
        <f>SUM(F9:F22)</f>
        <v>127933322.84729001</v>
      </c>
      <c r="G23" s="66">
        <f>SUM(G9:G22)</f>
        <v>135526189.99851</v>
      </c>
      <c r="H23" s="73">
        <f>(G23-F23)/F23*100</f>
        <v>5.9350191038837954</v>
      </c>
      <c r="I23" s="69">
        <f t="shared" si="2"/>
        <v>100</v>
      </c>
      <c r="J23" s="75">
        <f>SUM(J9:J22)</f>
        <v>224520197.22571003</v>
      </c>
      <c r="K23" s="75">
        <f>SUM(K9:K22)</f>
        <v>233506904.90395001</v>
      </c>
      <c r="L23" s="73">
        <f t="shared" si="3"/>
        <v>4.002627732063516</v>
      </c>
      <c r="M23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C1" sqref="C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59"/>
      <c r="I26" s="159"/>
      <c r="N26" t="s">
        <v>42</v>
      </c>
    </row>
    <row r="27" spans="3:14" x14ac:dyDescent="0.25">
      <c r="H27" s="159"/>
      <c r="I27" s="159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59"/>
      <c r="I39" s="159"/>
    </row>
    <row r="40" spans="8:9" x14ac:dyDescent="0.25">
      <c r="H40" s="159"/>
      <c r="I40" s="159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59"/>
      <c r="I51" s="159"/>
    </row>
    <row r="52" spans="3:9" x14ac:dyDescent="0.25">
      <c r="H52" s="159"/>
      <c r="I52" s="159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115" zoomScaleNormal="115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6"/>
      <c r="B3" s="72" t="s">
        <v>119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102</v>
      </c>
      <c r="C4" s="61" t="s">
        <v>43</v>
      </c>
      <c r="D4" s="61" t="s">
        <v>44</v>
      </c>
      <c r="E4" s="61" t="s">
        <v>45</v>
      </c>
      <c r="F4" s="61" t="s">
        <v>46</v>
      </c>
      <c r="G4" s="61" t="s">
        <v>47</v>
      </c>
      <c r="H4" s="61" t="s">
        <v>48</v>
      </c>
      <c r="I4" s="61" t="s">
        <v>0</v>
      </c>
      <c r="J4" s="61" t="s">
        <v>101</v>
      </c>
      <c r="K4" s="61" t="s">
        <v>49</v>
      </c>
      <c r="L4" s="61" t="s">
        <v>50</v>
      </c>
      <c r="M4" s="61" t="s">
        <v>51</v>
      </c>
      <c r="N4" s="61" t="s">
        <v>52</v>
      </c>
      <c r="O4" s="62" t="s">
        <v>100</v>
      </c>
      <c r="P4" s="62" t="s">
        <v>99</v>
      </c>
    </row>
    <row r="5" spans="1:16" x14ac:dyDescent="0.25">
      <c r="A5" s="53" t="s">
        <v>98</v>
      </c>
      <c r="B5" s="54" t="s">
        <v>167</v>
      </c>
      <c r="C5" s="78">
        <v>1577097.0051200001</v>
      </c>
      <c r="D5" s="78">
        <v>1486316.1202100001</v>
      </c>
      <c r="E5" s="78">
        <v>1666868.3973000001</v>
      </c>
      <c r="F5" s="78">
        <v>1589924.30287</v>
      </c>
      <c r="G5" s="78">
        <v>1825940.0084599999</v>
      </c>
      <c r="H5" s="78">
        <v>1570448.43725</v>
      </c>
      <c r="I5" s="55">
        <v>1788638.7279300001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11505232.99914</v>
      </c>
      <c r="P5" s="56">
        <f t="shared" ref="P5:P24" si="0">O5/O$26*100</f>
        <v>8.4893060147758099</v>
      </c>
    </row>
    <row r="6" spans="1:16" x14ac:dyDescent="0.25">
      <c r="A6" s="53" t="s">
        <v>97</v>
      </c>
      <c r="B6" s="54" t="s">
        <v>168</v>
      </c>
      <c r="C6" s="78">
        <v>1085334.21059</v>
      </c>
      <c r="D6" s="78">
        <v>986043.82368999999</v>
      </c>
      <c r="E6" s="78">
        <v>1037265.43493</v>
      </c>
      <c r="F6" s="78">
        <v>1040955.65983</v>
      </c>
      <c r="G6" s="78">
        <v>1343360.0529700001</v>
      </c>
      <c r="H6" s="78">
        <v>1061566.9169099999</v>
      </c>
      <c r="I6" s="55">
        <v>1432966.67921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7987492.7781300005</v>
      </c>
      <c r="P6" s="56">
        <f t="shared" si="0"/>
        <v>5.8936894619540459</v>
      </c>
    </row>
    <row r="7" spans="1:16" x14ac:dyDescent="0.25">
      <c r="A7" s="53" t="s">
        <v>96</v>
      </c>
      <c r="B7" s="54" t="s">
        <v>170</v>
      </c>
      <c r="C7" s="78">
        <v>1078261.69906</v>
      </c>
      <c r="D7" s="78">
        <v>928286.11829999997</v>
      </c>
      <c r="E7" s="78">
        <v>1116692.7669599999</v>
      </c>
      <c r="F7" s="78">
        <v>975969.09546999994</v>
      </c>
      <c r="G7" s="78">
        <v>1264346.2897999999</v>
      </c>
      <c r="H7" s="78">
        <v>949820.64095999999</v>
      </c>
      <c r="I7" s="55">
        <v>1229119.0882600001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7542495.69881</v>
      </c>
      <c r="P7" s="56">
        <f t="shared" si="0"/>
        <v>5.5653417976945452</v>
      </c>
    </row>
    <row r="8" spans="1:16" x14ac:dyDescent="0.25">
      <c r="A8" s="53" t="s">
        <v>95</v>
      </c>
      <c r="B8" s="54" t="s">
        <v>171</v>
      </c>
      <c r="C8" s="78">
        <v>932542.30501000001</v>
      </c>
      <c r="D8" s="78">
        <v>1058713.9749499999</v>
      </c>
      <c r="E8" s="78">
        <v>1173602.30244</v>
      </c>
      <c r="F8" s="78">
        <v>1022916.63104</v>
      </c>
      <c r="G8" s="78">
        <v>1142705.6579700001</v>
      </c>
      <c r="H8" s="78">
        <v>1012935.01378</v>
      </c>
      <c r="I8" s="55">
        <v>1002300.59017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7345716.4753599996</v>
      </c>
      <c r="P8" s="56">
        <f t="shared" si="0"/>
        <v>5.4201453427125497</v>
      </c>
    </row>
    <row r="9" spans="1:16" x14ac:dyDescent="0.25">
      <c r="A9" s="53" t="s">
        <v>94</v>
      </c>
      <c r="B9" s="54" t="s">
        <v>172</v>
      </c>
      <c r="C9" s="78">
        <v>773258.25488000002</v>
      </c>
      <c r="D9" s="78">
        <v>767617.39139</v>
      </c>
      <c r="E9" s="78">
        <v>852758.19051999995</v>
      </c>
      <c r="F9" s="78">
        <v>845574.53656000004</v>
      </c>
      <c r="G9" s="78">
        <v>1027700.37946</v>
      </c>
      <c r="H9" s="78">
        <v>804673.80874999997</v>
      </c>
      <c r="I9" s="55">
        <v>901674.47320000001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5973257.0347600002</v>
      </c>
      <c r="P9" s="56">
        <f t="shared" si="0"/>
        <v>4.4074558834906172</v>
      </c>
    </row>
    <row r="10" spans="1:16" x14ac:dyDescent="0.25">
      <c r="A10" s="53" t="s">
        <v>93</v>
      </c>
      <c r="B10" s="54" t="s">
        <v>173</v>
      </c>
      <c r="C10" s="78">
        <v>797971.66853999998</v>
      </c>
      <c r="D10" s="78">
        <v>703928.57877999998</v>
      </c>
      <c r="E10" s="78">
        <v>905465.40411999996</v>
      </c>
      <c r="F10" s="78">
        <v>815612.63921000005</v>
      </c>
      <c r="G10" s="78">
        <v>917679.82363</v>
      </c>
      <c r="H10" s="78">
        <v>838646.05588999996</v>
      </c>
      <c r="I10" s="55">
        <v>888852.12318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5868156.2933499999</v>
      </c>
      <c r="P10" s="56">
        <f t="shared" si="0"/>
        <v>4.3299057498882814</v>
      </c>
    </row>
    <row r="11" spans="1:16" x14ac:dyDescent="0.25">
      <c r="A11" s="53" t="s">
        <v>92</v>
      </c>
      <c r="B11" s="54" t="s">
        <v>174</v>
      </c>
      <c r="C11" s="78">
        <v>823260.40072000003</v>
      </c>
      <c r="D11" s="78">
        <v>882559.24557000003</v>
      </c>
      <c r="E11" s="78">
        <v>850242.39283999999</v>
      </c>
      <c r="F11" s="78">
        <v>717409.19577999995</v>
      </c>
      <c r="G11" s="78">
        <v>955532.29434000002</v>
      </c>
      <c r="H11" s="78">
        <v>629871.61656999995</v>
      </c>
      <c r="I11" s="55">
        <v>806935.44287000003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5665810.5886899997</v>
      </c>
      <c r="P11" s="56">
        <f t="shared" si="0"/>
        <v>4.180601984570135</v>
      </c>
    </row>
    <row r="12" spans="1:16" x14ac:dyDescent="0.25">
      <c r="A12" s="53" t="s">
        <v>91</v>
      </c>
      <c r="B12" s="54" t="s">
        <v>176</v>
      </c>
      <c r="C12" s="78">
        <v>568087.88971000002</v>
      </c>
      <c r="D12" s="78">
        <v>558707.86942</v>
      </c>
      <c r="E12" s="78">
        <v>839372.89083000005</v>
      </c>
      <c r="F12" s="78">
        <v>567663.27240999998</v>
      </c>
      <c r="G12" s="78">
        <v>757346.66102</v>
      </c>
      <c r="H12" s="78">
        <v>734060.73737999995</v>
      </c>
      <c r="I12" s="55">
        <v>634274.01359999995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4659513.3343700003</v>
      </c>
      <c r="P12" s="56">
        <f t="shared" si="0"/>
        <v>3.438090699975576</v>
      </c>
    </row>
    <row r="13" spans="1:16" x14ac:dyDescent="0.25">
      <c r="A13" s="53" t="s">
        <v>90</v>
      </c>
      <c r="B13" s="54" t="s">
        <v>169</v>
      </c>
      <c r="C13" s="78">
        <v>864890.82770000002</v>
      </c>
      <c r="D13" s="78">
        <v>597443.94541000004</v>
      </c>
      <c r="E13" s="78">
        <v>379163.44465000002</v>
      </c>
      <c r="F13" s="78">
        <v>534170.59071999998</v>
      </c>
      <c r="G13" s="78">
        <v>542894.91451000003</v>
      </c>
      <c r="H13" s="78">
        <v>336646.44991999998</v>
      </c>
      <c r="I13" s="55">
        <v>1302799.3040700001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4558009.4769799998</v>
      </c>
      <c r="P13" s="56">
        <f t="shared" si="0"/>
        <v>3.3631945803465091</v>
      </c>
    </row>
    <row r="14" spans="1:16" x14ac:dyDescent="0.25">
      <c r="A14" s="53" t="s">
        <v>89</v>
      </c>
      <c r="B14" s="54" t="s">
        <v>175</v>
      </c>
      <c r="C14" s="78">
        <v>542651.06374999997</v>
      </c>
      <c r="D14" s="78">
        <v>551575.83816000004</v>
      </c>
      <c r="E14" s="78">
        <v>601057.78772999998</v>
      </c>
      <c r="F14" s="78">
        <v>566955.50688999996</v>
      </c>
      <c r="G14" s="78">
        <v>680625.29934999999</v>
      </c>
      <c r="H14" s="78">
        <v>580374.45545999997</v>
      </c>
      <c r="I14" s="55">
        <v>678489.86673999997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4201729.8180799996</v>
      </c>
      <c r="P14" s="56">
        <f t="shared" si="0"/>
        <v>3.1003083744375868</v>
      </c>
    </row>
    <row r="15" spans="1:16" x14ac:dyDescent="0.25">
      <c r="A15" s="53" t="s">
        <v>88</v>
      </c>
      <c r="B15" s="54" t="s">
        <v>211</v>
      </c>
      <c r="C15" s="78">
        <v>424249.90723999997</v>
      </c>
      <c r="D15" s="78">
        <v>483265.57368999999</v>
      </c>
      <c r="E15" s="78">
        <v>549938.13259000005</v>
      </c>
      <c r="F15" s="78">
        <v>510915.49343999999</v>
      </c>
      <c r="G15" s="78">
        <v>515368.65067</v>
      </c>
      <c r="H15" s="78">
        <v>446312.82766000001</v>
      </c>
      <c r="I15" s="55">
        <v>524035.47132000001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3454086.0566099999</v>
      </c>
      <c r="P15" s="56">
        <f t="shared" si="0"/>
        <v>2.5486483879226407</v>
      </c>
    </row>
    <row r="16" spans="1:16" x14ac:dyDescent="0.25">
      <c r="A16" s="53" t="s">
        <v>87</v>
      </c>
      <c r="B16" s="54" t="s">
        <v>212</v>
      </c>
      <c r="C16" s="78">
        <v>429367.24177999998</v>
      </c>
      <c r="D16" s="78">
        <v>463441.48729000002</v>
      </c>
      <c r="E16" s="78">
        <v>535770.74939000001</v>
      </c>
      <c r="F16" s="78">
        <v>464448.02046999999</v>
      </c>
      <c r="G16" s="78">
        <v>493064.02653999999</v>
      </c>
      <c r="H16" s="78">
        <v>459584.24823999999</v>
      </c>
      <c r="I16" s="55">
        <v>461810.80453999998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3307486.5782499998</v>
      </c>
      <c r="P16" s="56">
        <f t="shared" si="0"/>
        <v>2.4404777986353512</v>
      </c>
    </row>
    <row r="17" spans="1:16" x14ac:dyDescent="0.25">
      <c r="A17" s="53" t="s">
        <v>86</v>
      </c>
      <c r="B17" s="54" t="s">
        <v>213</v>
      </c>
      <c r="C17" s="78">
        <v>360107.56277000002</v>
      </c>
      <c r="D17" s="78">
        <v>384933.17350999999</v>
      </c>
      <c r="E17" s="78">
        <v>385403.72227999999</v>
      </c>
      <c r="F17" s="78">
        <v>388625.40753999999</v>
      </c>
      <c r="G17" s="78">
        <v>431637.59071999998</v>
      </c>
      <c r="H17" s="78">
        <v>386019.42174000002</v>
      </c>
      <c r="I17" s="55">
        <v>381371.40710000001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2718098.2856600001</v>
      </c>
      <c r="P17" s="56">
        <f t="shared" si="0"/>
        <v>2.0055889460848002</v>
      </c>
    </row>
    <row r="18" spans="1:16" x14ac:dyDescent="0.25">
      <c r="A18" s="53" t="s">
        <v>85</v>
      </c>
      <c r="B18" s="54" t="s">
        <v>214</v>
      </c>
      <c r="C18" s="78">
        <v>365550.89951999998</v>
      </c>
      <c r="D18" s="78">
        <v>348855.87424999999</v>
      </c>
      <c r="E18" s="78">
        <v>466675.59551000001</v>
      </c>
      <c r="F18" s="78">
        <v>384724.86566000001</v>
      </c>
      <c r="G18" s="78">
        <v>347163.18118000001</v>
      </c>
      <c r="H18" s="78">
        <v>322794.84360000002</v>
      </c>
      <c r="I18" s="55">
        <v>360219.09087999997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2595984.3506</v>
      </c>
      <c r="P18" s="56">
        <f t="shared" si="0"/>
        <v>1.915485376390011</v>
      </c>
    </row>
    <row r="19" spans="1:16" x14ac:dyDescent="0.25">
      <c r="A19" s="53" t="s">
        <v>84</v>
      </c>
      <c r="B19" s="54" t="s">
        <v>215</v>
      </c>
      <c r="C19" s="78">
        <v>255439.28875000001</v>
      </c>
      <c r="D19" s="78">
        <v>240522.73699</v>
      </c>
      <c r="E19" s="78">
        <v>387297.21963000001</v>
      </c>
      <c r="F19" s="78">
        <v>294089.57938000001</v>
      </c>
      <c r="G19" s="78">
        <v>342661.70986</v>
      </c>
      <c r="H19" s="78">
        <v>281185.07524999999</v>
      </c>
      <c r="I19" s="55">
        <v>372079.85820000002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2173275.4680599999</v>
      </c>
      <c r="P19" s="56">
        <f t="shared" si="0"/>
        <v>1.6035833871548322</v>
      </c>
    </row>
    <row r="20" spans="1:16" x14ac:dyDescent="0.25">
      <c r="A20" s="53" t="s">
        <v>83</v>
      </c>
      <c r="B20" s="54" t="s">
        <v>216</v>
      </c>
      <c r="C20" s="78">
        <v>283306.89143000002</v>
      </c>
      <c r="D20" s="78">
        <v>270943.4325</v>
      </c>
      <c r="E20" s="78">
        <v>354062.41729000001</v>
      </c>
      <c r="F20" s="78">
        <v>257262.67675000001</v>
      </c>
      <c r="G20" s="78">
        <v>315416.11154999997</v>
      </c>
      <c r="H20" s="78">
        <v>314923.32374000002</v>
      </c>
      <c r="I20" s="55">
        <v>323094.97921000002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2119009.8324699998</v>
      </c>
      <c r="P20" s="56">
        <f t="shared" si="0"/>
        <v>1.5635426868366158</v>
      </c>
    </row>
    <row r="21" spans="1:16" x14ac:dyDescent="0.25">
      <c r="A21" s="53" t="s">
        <v>82</v>
      </c>
      <c r="B21" s="54" t="s">
        <v>217</v>
      </c>
      <c r="C21" s="78">
        <v>376009.74303999997</v>
      </c>
      <c r="D21" s="78">
        <v>257841.62779</v>
      </c>
      <c r="E21" s="78">
        <v>298074.49754000001</v>
      </c>
      <c r="F21" s="78">
        <v>226391.46281</v>
      </c>
      <c r="G21" s="78">
        <v>290053.79702</v>
      </c>
      <c r="H21" s="78">
        <v>298805.12617</v>
      </c>
      <c r="I21" s="55">
        <v>272207.38676999998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2019383.64114</v>
      </c>
      <c r="P21" s="56">
        <f t="shared" si="0"/>
        <v>1.4900320308290242</v>
      </c>
    </row>
    <row r="22" spans="1:16" x14ac:dyDescent="0.25">
      <c r="A22" s="53" t="s">
        <v>81</v>
      </c>
      <c r="B22" s="54" t="s">
        <v>218</v>
      </c>
      <c r="C22" s="78">
        <v>255252.70151000001</v>
      </c>
      <c r="D22" s="78">
        <v>298317.84649000003</v>
      </c>
      <c r="E22" s="78">
        <v>264110.26525</v>
      </c>
      <c r="F22" s="78">
        <v>218681.07375000001</v>
      </c>
      <c r="G22" s="78">
        <v>286762.77348999999</v>
      </c>
      <c r="H22" s="78">
        <v>254389.09166999999</v>
      </c>
      <c r="I22" s="55">
        <v>286324.53817000001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1863838.29033</v>
      </c>
      <c r="P22" s="56">
        <f t="shared" si="0"/>
        <v>1.3752605974907814</v>
      </c>
    </row>
    <row r="23" spans="1:16" x14ac:dyDescent="0.25">
      <c r="A23" s="53" t="s">
        <v>80</v>
      </c>
      <c r="B23" s="54" t="s">
        <v>219</v>
      </c>
      <c r="C23" s="78">
        <v>233299.49716999999</v>
      </c>
      <c r="D23" s="78">
        <v>229887.77238000001</v>
      </c>
      <c r="E23" s="78">
        <v>271103.26243</v>
      </c>
      <c r="F23" s="78">
        <v>275116.37803999998</v>
      </c>
      <c r="G23" s="78">
        <v>317006.12826999999</v>
      </c>
      <c r="H23" s="78">
        <v>266591.92288000003</v>
      </c>
      <c r="I23" s="55">
        <v>255583.41436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1848588.3755300001</v>
      </c>
      <c r="P23" s="56">
        <f t="shared" si="0"/>
        <v>1.3640082227282595</v>
      </c>
    </row>
    <row r="24" spans="1:16" x14ac:dyDescent="0.25">
      <c r="A24" s="53" t="s">
        <v>79</v>
      </c>
      <c r="B24" s="54" t="s">
        <v>220</v>
      </c>
      <c r="C24" s="78">
        <v>234366.7409</v>
      </c>
      <c r="D24" s="78">
        <v>203959.38553999999</v>
      </c>
      <c r="E24" s="78">
        <v>238960.72429000001</v>
      </c>
      <c r="F24" s="78">
        <v>221426.60943000001</v>
      </c>
      <c r="G24" s="78">
        <v>231065.35415</v>
      </c>
      <c r="H24" s="78">
        <v>236938.80974999999</v>
      </c>
      <c r="I24" s="55">
        <v>294863.71853999997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1661581.3426000001</v>
      </c>
      <c r="P24" s="56">
        <f t="shared" si="0"/>
        <v>1.226022322783713</v>
      </c>
    </row>
    <row r="25" spans="1:16" x14ac:dyDescent="0.25">
      <c r="A25" s="57"/>
      <c r="B25" s="160" t="s">
        <v>78</v>
      </c>
      <c r="C25" s="160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89068746.718920007</v>
      </c>
      <c r="P25" s="59">
        <f>SUM(P5:P24)</f>
        <v>65.720689646701686</v>
      </c>
    </row>
    <row r="26" spans="1:16" ht="13.5" customHeight="1" x14ac:dyDescent="0.25">
      <c r="A26" s="57"/>
      <c r="B26" s="161" t="s">
        <v>77</v>
      </c>
      <c r="C26" s="161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135526189.99850997</v>
      </c>
      <c r="P26" s="55">
        <f>O26/O$26*100</f>
        <v>100</v>
      </c>
    </row>
    <row r="27" spans="1:16" x14ac:dyDescent="0.25">
      <c r="B27" s="37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1" sqref="N1"/>
    </sheetView>
  </sheetViews>
  <sheetFormatPr defaultColWidth="9.109375" defaultRowHeight="13.2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L1" sqref="L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2002_2025_AYLIK_IHR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2025-08-01T19:50:47Z</dcterms:modified>
</cp:coreProperties>
</file>