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5\202503 - Mart\dağıtım\tam\"/>
    </mc:Choice>
  </mc:AlternateContent>
  <xr:revisionPtr revIDLastSave="0" documentId="13_ncr:1_{19AA6451-A15F-4D2C-B638-1CBE2B5FF56E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E24" i="22"/>
  <c r="D24" i="22"/>
  <c r="C24" i="22"/>
  <c r="K29" i="1"/>
  <c r="J29" i="1"/>
  <c r="G29" i="1"/>
  <c r="F29" i="1"/>
  <c r="C29" i="1"/>
  <c r="B29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L42" i="2" s="1"/>
  <c r="G43" i="3" s="1"/>
  <c r="G41" i="3"/>
  <c r="J40" i="2"/>
  <c r="J39" i="2"/>
  <c r="J38" i="2"/>
  <c r="J37" i="2"/>
  <c r="J36" i="2"/>
  <c r="J35" i="2"/>
  <c r="L35" i="2" s="1"/>
  <c r="G35" i="3" s="1"/>
  <c r="J34" i="2"/>
  <c r="J33" i="2"/>
  <c r="J32" i="2"/>
  <c r="J31" i="2"/>
  <c r="J30" i="2"/>
  <c r="J28" i="2"/>
  <c r="J26" i="2"/>
  <c r="J25" i="2"/>
  <c r="J24" i="2"/>
  <c r="J21" i="2"/>
  <c r="L21" i="2" s="1"/>
  <c r="G21" i="3" s="1"/>
  <c r="J19" i="2"/>
  <c r="J17" i="2"/>
  <c r="J16" i="2"/>
  <c r="J15" i="2"/>
  <c r="J14" i="2"/>
  <c r="J13" i="2"/>
  <c r="L13" i="2" s="1"/>
  <c r="G13" i="3" s="1"/>
  <c r="J12" i="2"/>
  <c r="J11" i="2"/>
  <c r="L11" i="2" s="1"/>
  <c r="G11" i="3" s="1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H32" i="2" s="1"/>
  <c r="E32" i="3" s="1"/>
  <c r="F31" i="2"/>
  <c r="F30" i="2"/>
  <c r="F28" i="2"/>
  <c r="F26" i="2"/>
  <c r="F25" i="2"/>
  <c r="F24" i="2"/>
  <c r="F21" i="2"/>
  <c r="F19" i="2"/>
  <c r="H19" i="2" s="1"/>
  <c r="E19" i="3" s="1"/>
  <c r="F17" i="2"/>
  <c r="F16" i="2"/>
  <c r="F15" i="2"/>
  <c r="F14" i="2"/>
  <c r="F13" i="2"/>
  <c r="F12" i="2"/>
  <c r="F11" i="2"/>
  <c r="F10" i="2"/>
  <c r="H10" i="2" s="1"/>
  <c r="E10" i="3" s="1"/>
  <c r="C42" i="2"/>
  <c r="C41" i="3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B39" i="2"/>
  <c r="B38" i="2"/>
  <c r="B37" i="2"/>
  <c r="D37" i="2" s="1"/>
  <c r="C37" i="3" s="1"/>
  <c r="B36" i="2"/>
  <c r="B35" i="2"/>
  <c r="B34" i="2"/>
  <c r="B33" i="2"/>
  <c r="B32" i="2"/>
  <c r="B31" i="2"/>
  <c r="B30" i="2"/>
  <c r="B28" i="2"/>
  <c r="D28" i="2" s="1"/>
  <c r="C28" i="3" s="1"/>
  <c r="B26" i="2"/>
  <c r="B25" i="2"/>
  <c r="B24" i="2"/>
  <c r="B21" i="2"/>
  <c r="B19" i="2"/>
  <c r="B17" i="2"/>
  <c r="B16" i="2"/>
  <c r="B15" i="2"/>
  <c r="D15" i="2" s="1"/>
  <c r="C15" i="3" s="1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F41" i="1"/>
  <c r="H41" i="1" s="1"/>
  <c r="D42" i="3" s="1"/>
  <c r="C41" i="1"/>
  <c r="C41" i="2" s="1"/>
  <c r="B41" i="1"/>
  <c r="B41" i="2" s="1"/>
  <c r="K29" i="2"/>
  <c r="J29" i="2"/>
  <c r="G29" i="2"/>
  <c r="C29" i="2"/>
  <c r="B29" i="2"/>
  <c r="K27" i="1"/>
  <c r="J27" i="1"/>
  <c r="G27" i="1"/>
  <c r="F27" i="1"/>
  <c r="F27" i="2" s="1"/>
  <c r="C27" i="1"/>
  <c r="B27" i="1"/>
  <c r="B27" i="2" s="1"/>
  <c r="K23" i="1"/>
  <c r="J23" i="1"/>
  <c r="L23" i="1" s="1"/>
  <c r="F23" i="3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/>
  <c r="B20" i="1"/>
  <c r="B20" i="2" s="1"/>
  <c r="K18" i="1"/>
  <c r="L18" i="1" s="1"/>
  <c r="F18" i="3" s="1"/>
  <c r="J18" i="1"/>
  <c r="J18" i="2" s="1"/>
  <c r="G18" i="1"/>
  <c r="F18" i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G27" i="2"/>
  <c r="G41" i="2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3" i="3" s="1"/>
  <c r="L41" i="1"/>
  <c r="F42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2" i="1"/>
  <c r="D43" i="3" s="1"/>
  <c r="D42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5" i="3"/>
  <c r="F46" i="3"/>
  <c r="F45" i="3"/>
  <c r="L14" i="2" l="1"/>
  <c r="G14" i="3" s="1"/>
  <c r="H12" i="2"/>
  <c r="E12" i="3" s="1"/>
  <c r="J22" i="1"/>
  <c r="J22" i="2" s="1"/>
  <c r="K18" i="2"/>
  <c r="F41" i="2"/>
  <c r="H18" i="1"/>
  <c r="D18" i="3" s="1"/>
  <c r="H24" i="2"/>
  <c r="E24" i="3" s="1"/>
  <c r="H34" i="2"/>
  <c r="E34" i="3" s="1"/>
  <c r="L12" i="2"/>
  <c r="G12" i="3" s="1"/>
  <c r="L24" i="2"/>
  <c r="G24" i="3" s="1"/>
  <c r="L34" i="2"/>
  <c r="G34" i="3" s="1"/>
  <c r="D12" i="2"/>
  <c r="C12" i="3" s="1"/>
  <c r="D24" i="2"/>
  <c r="C24" i="3" s="1"/>
  <c r="D34" i="2"/>
  <c r="C34" i="3" s="1"/>
  <c r="H17" i="2"/>
  <c r="E17" i="3" s="1"/>
  <c r="H31" i="2"/>
  <c r="E31" i="3" s="1"/>
  <c r="H39" i="2"/>
  <c r="E39" i="3" s="1"/>
  <c r="D32" i="2"/>
  <c r="C32" i="3" s="1"/>
  <c r="H13" i="2"/>
  <c r="E13" i="3" s="1"/>
  <c r="L16" i="2"/>
  <c r="G16" i="3" s="1"/>
  <c r="D21" i="2"/>
  <c r="C21" i="3" s="1"/>
  <c r="H14" i="2"/>
  <c r="E14" i="3" s="1"/>
  <c r="H26" i="2"/>
  <c r="E26" i="3" s="1"/>
  <c r="H36" i="2"/>
  <c r="E36" i="3" s="1"/>
  <c r="D16" i="2"/>
  <c r="C16" i="3" s="1"/>
  <c r="D30" i="2"/>
  <c r="C30" i="3" s="1"/>
  <c r="D38" i="2"/>
  <c r="C38" i="3" s="1"/>
  <c r="D14" i="2"/>
  <c r="C14" i="3" s="1"/>
  <c r="H11" i="2"/>
  <c r="E11" i="3" s="1"/>
  <c r="H21" i="2"/>
  <c r="E21" i="3" s="1"/>
  <c r="H41" i="2"/>
  <c r="E42" i="3" s="1"/>
  <c r="D17" i="2"/>
  <c r="C17" i="3" s="1"/>
  <c r="D31" i="2"/>
  <c r="C31" i="3" s="1"/>
  <c r="D13" i="2"/>
  <c r="C13" i="3" s="1"/>
  <c r="D35" i="2"/>
  <c r="C35" i="3" s="1"/>
  <c r="H15" i="2"/>
  <c r="E15" i="3" s="1"/>
  <c r="H28" i="2"/>
  <c r="E28" i="3" s="1"/>
  <c r="H37" i="2"/>
  <c r="E37" i="3" s="1"/>
  <c r="L17" i="2"/>
  <c r="G17" i="3" s="1"/>
  <c r="H27" i="2"/>
  <c r="E27" i="3" s="1"/>
  <c r="D10" i="2"/>
  <c r="C10" i="3" s="1"/>
  <c r="D19" i="2"/>
  <c r="C19" i="3" s="1"/>
  <c r="D40" i="2"/>
  <c r="C40" i="3" s="1"/>
  <c r="H42" i="2"/>
  <c r="E43" i="3" s="1"/>
  <c r="L26" i="2"/>
  <c r="G26" i="3" s="1"/>
  <c r="L36" i="2"/>
  <c r="G36" i="3" s="1"/>
  <c r="H35" i="2"/>
  <c r="E35" i="3" s="1"/>
  <c r="F18" i="2"/>
  <c r="J23" i="2"/>
  <c r="L31" i="2"/>
  <c r="G31" i="3" s="1"/>
  <c r="L40" i="2"/>
  <c r="G40" i="3" s="1"/>
  <c r="H16" i="2"/>
  <c r="E16" i="3" s="1"/>
  <c r="H30" i="2"/>
  <c r="E30" i="3" s="1"/>
  <c r="L10" i="2"/>
  <c r="G10" i="3" s="1"/>
  <c r="D11" i="2"/>
  <c r="C11" i="3" s="1"/>
  <c r="L28" i="2"/>
  <c r="G28" i="3" s="1"/>
  <c r="L37" i="2"/>
  <c r="G37" i="3" s="1"/>
  <c r="H38" i="2"/>
  <c r="E38" i="3" s="1"/>
  <c r="E41" i="3"/>
  <c r="D26" i="2"/>
  <c r="C26" i="3" s="1"/>
  <c r="L32" i="2"/>
  <c r="G32" i="3" s="1"/>
  <c r="P25" i="23"/>
  <c r="G22" i="1"/>
  <c r="G22" i="2" s="1"/>
  <c r="D45" i="2"/>
  <c r="C46" i="3" s="1"/>
  <c r="O25" i="23"/>
  <c r="L41" i="2"/>
  <c r="G42" i="3" s="1"/>
  <c r="H40" i="2"/>
  <c r="E40" i="3" s="1"/>
  <c r="D39" i="2"/>
  <c r="C39" i="3" s="1"/>
  <c r="L38" i="2"/>
  <c r="G38" i="3" s="1"/>
  <c r="L29" i="1"/>
  <c r="F29" i="3" s="1"/>
  <c r="D33" i="2"/>
  <c r="C33" i="3" s="1"/>
  <c r="L29" i="2"/>
  <c r="G29" i="3" s="1"/>
  <c r="D29" i="2"/>
  <c r="C29" i="3" s="1"/>
  <c r="K22" i="1"/>
  <c r="K22" i="2" s="1"/>
  <c r="H25" i="2"/>
  <c r="E25" i="3" s="1"/>
  <c r="G23" i="2"/>
  <c r="H23" i="2" s="1"/>
  <c r="E23" i="3" s="1"/>
  <c r="H23" i="1"/>
  <c r="D23" i="3" s="1"/>
  <c r="H20" i="2"/>
  <c r="E20" i="3" s="1"/>
  <c r="H20" i="1"/>
  <c r="D20" i="3" s="1"/>
  <c r="F8" i="1"/>
  <c r="F8" i="2" s="1"/>
  <c r="D18" i="2"/>
  <c r="C18" i="3" s="1"/>
  <c r="L9" i="1"/>
  <c r="F9" i="3" s="1"/>
  <c r="D9" i="1"/>
  <c r="B9" i="3" s="1"/>
  <c r="F9" i="2"/>
  <c r="H9" i="2" s="1"/>
  <c r="E9" i="3" s="1"/>
  <c r="D9" i="2"/>
  <c r="C9" i="3" s="1"/>
  <c r="O2" i="22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D42" i="2"/>
  <c r="C43" i="3" s="1"/>
  <c r="L30" i="2"/>
  <c r="G30" i="3" s="1"/>
  <c r="D20" i="2"/>
  <c r="C20" i="3" s="1"/>
  <c r="D41" i="1"/>
  <c r="B42" i="3" s="1"/>
  <c r="C8" i="1"/>
  <c r="D41" i="2"/>
  <c r="C42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3" i="2" l="1"/>
  <c r="G23" i="3" s="1"/>
  <c r="L22" i="1"/>
  <c r="F22" i="3" s="1"/>
  <c r="K43" i="1"/>
  <c r="L8" i="1"/>
  <c r="F8" i="3" s="1"/>
  <c r="J8" i="2"/>
  <c r="K8" i="2"/>
  <c r="L8" i="2" s="1"/>
  <c r="G8" i="3" s="1"/>
  <c r="J43" i="1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M25" i="1"/>
  <c r="M24" i="1"/>
  <c r="M11" i="1"/>
  <c r="M33" i="1"/>
  <c r="M19" i="1"/>
  <c r="M22" i="1"/>
  <c r="C43" i="1"/>
  <c r="C44" i="1" s="1"/>
  <c r="J43" i="2" l="1"/>
  <c r="J44" i="1"/>
  <c r="E44" i="1"/>
  <c r="D44" i="1"/>
  <c r="I8" i="1"/>
  <c r="G44" i="1"/>
  <c r="M27" i="1"/>
  <c r="K44" i="1"/>
  <c r="M16" i="1"/>
  <c r="M10" i="1"/>
  <c r="M28" i="1"/>
  <c r="M34" i="1"/>
  <c r="M40" i="1"/>
  <c r="M31" i="1"/>
  <c r="M37" i="1"/>
  <c r="M18" i="1"/>
  <c r="M8" i="1"/>
  <c r="M39" i="1"/>
  <c r="M9" i="1"/>
  <c r="M15" i="1"/>
  <c r="M23" i="1"/>
  <c r="M26" i="1"/>
  <c r="M21" i="1"/>
  <c r="M14" i="1"/>
  <c r="M36" i="1"/>
  <c r="M29" i="1"/>
  <c r="M42" i="1"/>
  <c r="M43" i="1"/>
  <c r="M38" i="1"/>
  <c r="J44" i="2"/>
  <c r="M35" i="1"/>
  <c r="M20" i="1"/>
  <c r="M30" i="1"/>
  <c r="M17" i="1"/>
  <c r="M13" i="1"/>
  <c r="K43" i="2"/>
  <c r="M27" i="2" s="1"/>
  <c r="M12" i="1"/>
  <c r="M32" i="1"/>
  <c r="M41" i="1"/>
  <c r="L43" i="1"/>
  <c r="F44" i="3" s="1"/>
  <c r="I15" i="1"/>
  <c r="I42" i="1"/>
  <c r="I10" i="1"/>
  <c r="I24" i="1"/>
  <c r="I23" i="1"/>
  <c r="I32" i="1"/>
  <c r="I30" i="1"/>
  <c r="I35" i="1"/>
  <c r="I16" i="1"/>
  <c r="I22" i="1"/>
  <c r="I20" i="1"/>
  <c r="H43" i="1"/>
  <c r="D44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L44" i="1" l="1"/>
  <c r="M44" i="1"/>
  <c r="I44" i="1"/>
  <c r="H44" i="1"/>
  <c r="M8" i="2"/>
  <c r="M21" i="2"/>
  <c r="M31" i="2"/>
  <c r="M16" i="2"/>
  <c r="M25" i="2"/>
  <c r="M28" i="2"/>
  <c r="M39" i="2"/>
  <c r="M9" i="2"/>
  <c r="M23" i="2"/>
  <c r="M20" i="2"/>
  <c r="M40" i="2"/>
  <c r="M19" i="2"/>
  <c r="M34" i="2"/>
  <c r="M10" i="2"/>
  <c r="M15" i="2"/>
  <c r="M32" i="2"/>
  <c r="M12" i="2"/>
  <c r="M18" i="2"/>
  <c r="M30" i="2"/>
  <c r="M13" i="2"/>
  <c r="M42" i="2"/>
  <c r="M33" i="2"/>
  <c r="M36" i="2"/>
  <c r="M24" i="2"/>
  <c r="M37" i="2"/>
  <c r="M29" i="2"/>
  <c r="M26" i="2"/>
  <c r="M11" i="2"/>
  <c r="M22" i="2"/>
  <c r="L43" i="2"/>
  <c r="G44" i="3" s="1"/>
  <c r="M38" i="2"/>
  <c r="M17" i="2"/>
  <c r="M43" i="2"/>
  <c r="M14" i="2"/>
  <c r="M35" i="2"/>
  <c r="M41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4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4" i="3" s="1"/>
  <c r="E29" i="2"/>
  <c r="E39" i="2"/>
  <c r="E9" i="2"/>
  <c r="E15" i="2"/>
  <c r="E25" i="2"/>
  <c r="E33" i="2"/>
  <c r="E27" i="2"/>
  <c r="G45" i="2"/>
  <c r="G44" i="2"/>
  <c r="E22" i="2"/>
  <c r="H45" i="2" l="1"/>
  <c r="E46" i="3" s="1"/>
  <c r="I45" i="2"/>
  <c r="M45" i="2"/>
  <c r="L45" i="2"/>
  <c r="G46" i="3" s="1"/>
  <c r="M44" i="2"/>
  <c r="L44" i="2"/>
  <c r="G45" i="3" s="1"/>
  <c r="H44" i="2"/>
  <c r="E45" i="3" s="1"/>
  <c r="I44" i="2"/>
</calcChain>
</file>

<file path=xl/sharedStrings.xml><?xml version="1.0" encoding="utf-8"?>
<sst xmlns="http://schemas.openxmlformats.org/spreadsheetml/2006/main" count="421" uniqueCount="227">
  <si>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</si>
  <si>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</si>
  <si>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</si>
  <si>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</si>
  <si>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</si>
  <si>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</si>
  <si>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</si>
  <si>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</si>
  <si>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</si>
  <si>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</si>
  <si>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</si>
  <si>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</si>
  <si>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</si>
  <si>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</si>
  <si>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</si>
  <si>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</si>
  <si>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</si>
  <si>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</si>
  <si>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</si>
  <si>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</si>
  <si>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</si>
  <si>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</si>
  <si>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</si>
  <si>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</si>
  <si>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</si>
  <si>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</si>
  <si>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</si>
  <si>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</si>
  <si>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</si>
  <si>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</si>
  <si>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</si>
  <si>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</si>
  <si>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</si>
  <si>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</si>
  <si>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</si>
  <si>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</si>
  <si>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</si>
  <si>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</si>
  <si>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</si>
  <si>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</si>
  <si>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</si>
  <si>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</si>
  <si>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</si>
  <si>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</si>
  <si>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</si>
  <si>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</si>
  <si>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</si>
  <si>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</si>
  <si>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</si>
  <si>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</si>
  <si>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</si>
  <si>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</si>
  <si>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</si>
  <si>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</si>
  <si>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</si>
  <si>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</si>
  <si>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</si>
  <si>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</si>
  <si>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</si>
  <si>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</si>
  <si>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</si>
  <si>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</si>
  <si>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</si>
  <si>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</si>
  <si>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</si>
  <si>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</si>
  <si>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</si>
  <si>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</si>
  <si>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</si>
  <si>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</si>
  <si>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</si>
  <si>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</si>
  <si>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</si>
  <si>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</si>
  <si>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</si>
  <si>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</si>
  <si>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</si>
  <si>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</si>
  <si>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</si>
  <si>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</si>
  <si>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</si>
  <si>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</si>
  <si>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</si>
  <si>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</si>
  <si>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</si>
  <si>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</si>
  <si>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</si>
  <si>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</si>
  <si>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</si>
  <si>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</si>
  <si>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</si>
  <si>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</si>
  <si>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</si>
  <si>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</si>
  <si>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</si>
  <si>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</si>
  <si>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</si>
  <si>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</si>
  <si>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</si>
  <si>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</si>
  <si>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</si>
  <si>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</si>
  <si>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</si>
  <si>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</si>
  <si>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</si>
  <si>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</si>
  <si>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</si>
  <si>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</si>
  <si>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</si>
  <si>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</si>
  <si>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</si>
  <si>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</si>
  <si>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</si>
  <si>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</si>
  <si>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</si>
  <si>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</si>
  <si>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</si>
  <si>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 Nisan - 31 Mart</t>
  </si>
  <si>
    <t>Değişim    ('25/'24)</t>
  </si>
  <si>
    <t xml:space="preserve"> Pay(25)  (%)</t>
  </si>
  <si>
    <t>OCAK  (2025/2024)</t>
  </si>
  <si>
    <t>SON 12 AYLIK
(2025/2024)</t>
  </si>
  <si>
    <t>OCAK - MART  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</si>
  <si>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</si>
  <si>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</si>
  <si>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</si>
  <si>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1 - 31 MART İHRACAT RAKAMLARI</t>
  </si>
  <si>
    <t xml:space="preserve">SEKTÖREL BAZDA İHRACAT RAKAMLARI -1.000 $ </t>
  </si>
  <si>
    <t>1 - 31 MART</t>
  </si>
  <si>
    <t>1 OCAK  -  31 MART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</si>
  <si>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</si>
  <si>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</si>
  <si>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</si>
  <si>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</si>
  <si>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</si>
  <si>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</si>
  <si>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</si>
  <si>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</si>
  <si>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</si>
  <si>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</si>
  <si>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</si>
  <si>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</si>
  <si>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</si>
  <si>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</si>
  <si>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</si>
  <si>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</si>
  <si>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</si>
  <si>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</si>
  <si>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</si>
  <si>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</si>
  <si>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</si>
  <si>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</si>
  <si>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</si>
  <si>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</si>
  <si>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</si>
  <si>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</si>
  <si>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</si>
  <si>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</si>
  <si>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1 - 31 MART</t>
  </si>
  <si>
    <t>2025  1 - 31 MART</t>
  </si>
  <si>
    <t>SAMSUN SERBEST BÖLGESİ</t>
  </si>
  <si>
    <t>NİJER</t>
  </si>
  <si>
    <t>HAİTİ</t>
  </si>
  <si>
    <t>KONGO DEMOKRATİK CUMHURİYETİ</t>
  </si>
  <si>
    <t>BERMUDA</t>
  </si>
  <si>
    <t>ARUBA</t>
  </si>
  <si>
    <t>FİLİSTİN DEVLETİ</t>
  </si>
  <si>
    <t>CAYMAN ADALARI</t>
  </si>
  <si>
    <t>BELİZE</t>
  </si>
  <si>
    <t>ST. KİTTS VE NEVİS</t>
  </si>
  <si>
    <t>ALMANYA</t>
  </si>
  <si>
    <t>İTALYA</t>
  </si>
  <si>
    <t>ABD</t>
  </si>
  <si>
    <t>BİRLEŞİK KRALLIK</t>
  </si>
  <si>
    <t>FRANSA</t>
  </si>
  <si>
    <t>İSPANYA</t>
  </si>
  <si>
    <t>IRAK</t>
  </si>
  <si>
    <t>ROMANYA</t>
  </si>
  <si>
    <t>HOLLANDA</t>
  </si>
  <si>
    <t>POLONYA</t>
  </si>
  <si>
    <t>İSTANBUL</t>
  </si>
  <si>
    <t>KOCAELI</t>
  </si>
  <si>
    <t>BURSA</t>
  </si>
  <si>
    <t>ANKARA</t>
  </si>
  <si>
    <t>İZMIR</t>
  </si>
  <si>
    <t>GAZIANTEP</t>
  </si>
  <si>
    <t>MANISA</t>
  </si>
  <si>
    <t>DENIZLI</t>
  </si>
  <si>
    <t>SAKARYA</t>
  </si>
  <si>
    <t>HATAY</t>
  </si>
  <si>
    <t>KIRIKKALE</t>
  </si>
  <si>
    <t>GÜMÜŞHANE</t>
  </si>
  <si>
    <t>BINGÖL</t>
  </si>
  <si>
    <t>TUNCELI</t>
  </si>
  <si>
    <t>NEVŞEHIR</t>
  </si>
  <si>
    <t>KARS</t>
  </si>
  <si>
    <t>ŞIRNAK</t>
  </si>
  <si>
    <t>KILIS</t>
  </si>
  <si>
    <t>ADIYAMAN</t>
  </si>
  <si>
    <t>SIIRT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</si>
  <si>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</si>
  <si>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</si>
  <si>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</si>
  <si>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</si>
  <si>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</si>
  <si>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</si>
  <si>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</si>
  <si>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</si>
  <si>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</si>
  <si>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</si>
  <si>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</si>
  <si>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</si>
  <si>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</si>
  <si>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</si>
  <si>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BAE</t>
  </si>
  <si>
    <t>RUSYA FEDERASYONU</t>
  </si>
  <si>
    <t>BULGARİSTAN</t>
  </si>
  <si>
    <t>BELÇİKA</t>
  </si>
  <si>
    <t>SLOVENYA</t>
  </si>
  <si>
    <t>YUNANİSTAN</t>
  </si>
  <si>
    <t>FAS</t>
  </si>
  <si>
    <t>MISIR</t>
  </si>
  <si>
    <t>UKRAYNA</t>
  </si>
  <si>
    <t>SUUDİ ARABİSTAN</t>
  </si>
  <si>
    <t>İhracatçı Birlikleri Kaydından Muaf İhracat ile Antrepo ve Serbest Bölgeler Farkı</t>
  </si>
  <si>
    <t>GENEL İHRACAT TOPLAMI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</si>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</sst>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13627861.968499999</c:v>
                </c:pt>
                <c:pt idx="1">
                  <c:v>14882984.861170001</c:v>
                </c:pt>
                <c:pt idx="2">
                  <c:v>16223348.560600001</c:v>
                </c:pt>
                <c:pt idx="3">
                  <c:v>13218359.681540001</c:v>
                </c:pt>
                <c:pt idx="4">
                  <c:v>17152885.69156</c:v>
                </c:pt>
                <c:pt idx="5">
                  <c:v>13245037.4947</c:v>
                </c:pt>
                <c:pt idx="6">
                  <c:v>15905799.406019999</c:v>
                </c:pt>
                <c:pt idx="7">
                  <c:v>15477758.664740002</c:v>
                </c:pt>
                <c:pt idx="8">
                  <c:v>15729908.322030002</c:v>
                </c:pt>
                <c:pt idx="9">
                  <c:v>16499251.88239</c:v>
                </c:pt>
                <c:pt idx="10">
                  <c:v>15594179.04008</c:v>
                </c:pt>
                <c:pt idx="11">
                  <c:v>16191484.313330002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14947830.597730001</c:v>
                </c:pt>
                <c:pt idx="1">
                  <c:v>14676485.90803</c:v>
                </c:pt>
                <c:pt idx="2">
                  <c:v>16496835.629560001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164567.72263999999</c:v>
                </c:pt>
                <c:pt idx="1">
                  <c:v>146563.74961</c:v>
                </c:pt>
                <c:pt idx="2">
                  <c:v>163177.39687999999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114264.85248</c:v>
                </c:pt>
                <c:pt idx="4">
                  <c:v>135676.91488999999</c:v>
                </c:pt>
                <c:pt idx="5">
                  <c:v>88539.556700000001</c:v>
                </c:pt>
                <c:pt idx="6">
                  <c:v>103560.59712000001</c:v>
                </c:pt>
                <c:pt idx="7">
                  <c:v>118725.05296</c:v>
                </c:pt>
                <c:pt idx="8">
                  <c:v>196648.64553000001</c:v>
                </c:pt>
                <c:pt idx="9">
                  <c:v>235234.56353000001</c:v>
                </c:pt>
                <c:pt idx="10">
                  <c:v>192718.51251</c:v>
                </c:pt>
                <c:pt idx="11">
                  <c:v>178780.63370999999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208324.00883000001</c:v>
                </c:pt>
                <c:pt idx="1">
                  <c:v>217622.74570999999</c:v>
                </c:pt>
                <c:pt idx="2">
                  <c:v>217733.51900999999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176579.71083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214662.48196999999</c:v>
                </c:pt>
                <c:pt idx="7">
                  <c:v>161813.43124999999</c:v>
                </c:pt>
                <c:pt idx="8">
                  <c:v>194028.25719999999</c:v>
                </c:pt>
                <c:pt idx="9">
                  <c:v>320557.99998000002</c:v>
                </c:pt>
                <c:pt idx="10">
                  <c:v>291334.76049999997</c:v>
                </c:pt>
                <c:pt idx="11">
                  <c:v>286625.08273999998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41184.703880000001</c:v>
                </c:pt>
                <c:pt idx="2">
                  <c:v>52866.562619999997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60641.231679999997</c:v>
                </c:pt>
                <c:pt idx="10">
                  <c:v>74775.331439999994</c:v>
                </c:pt>
                <c:pt idx="11">
                  <c:v>71035.422909999994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86044.394719999997</c:v>
                </c:pt>
                <c:pt idx="1">
                  <c:v>67747.011870000002</c:v>
                </c:pt>
                <c:pt idx="2">
                  <c:v>62793.522810000002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18493.259389999999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284510.22687999997</c:v>
                </c:pt>
                <c:pt idx="1">
                  <c:v>275688.18212999997</c:v>
                </c:pt>
                <c:pt idx="2">
                  <c:v>305456.34278000001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286297.64627000003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608876.08134000003</c:v>
                </c:pt>
                <c:pt idx="1">
                  <c:v>606865.61921000003</c:v>
                </c:pt>
                <c:pt idx="2">
                  <c:v>672715.52974000003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601554.00541999994</c:v>
                </c:pt>
                <c:pt idx="1">
                  <c:v>652195.25809999998</c:v>
                </c:pt>
                <c:pt idx="2">
                  <c:v>675148.54590999999</c:v>
                </c:pt>
                <c:pt idx="3">
                  <c:v>582895.13204000005</c:v>
                </c:pt>
                <c:pt idx="4">
                  <c:v>736586.61381999997</c:v>
                </c:pt>
                <c:pt idx="5">
                  <c:v>544609.94108000002</c:v>
                </c:pt>
                <c:pt idx="6">
                  <c:v>706289.73433999997</c:v>
                </c:pt>
                <c:pt idx="7">
                  <c:v>664908.66703999997</c:v>
                </c:pt>
                <c:pt idx="8">
                  <c:v>660600.57949999999</c:v>
                </c:pt>
                <c:pt idx="9">
                  <c:v>689250.18226999999</c:v>
                </c:pt>
                <c:pt idx="10">
                  <c:v>669901.98672000004</c:v>
                </c:pt>
                <c:pt idx="11">
                  <c:v>708512.86456999998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825600.31779999996</c:v>
                </c:pt>
                <c:pt idx="1">
                  <c:v>757630.79789000005</c:v>
                </c:pt>
                <c:pt idx="2">
                  <c:v>840063.87777999998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784313.65960999997</c:v>
                </c:pt>
                <c:pt idx="1">
                  <c:v>810014.67963000003</c:v>
                </c:pt>
                <c:pt idx="2">
                  <c:v>816129.56044999999</c:v>
                </c:pt>
                <c:pt idx="3">
                  <c:v>698226.25777999999</c:v>
                </c:pt>
                <c:pt idx="4">
                  <c:v>863022.51428</c:v>
                </c:pt>
                <c:pt idx="5">
                  <c:v>645030.11838999996</c:v>
                </c:pt>
                <c:pt idx="6">
                  <c:v>797534.83585000003</c:v>
                </c:pt>
                <c:pt idx="7">
                  <c:v>798307.12505000003</c:v>
                </c:pt>
                <c:pt idx="8">
                  <c:v>805254.16966999997</c:v>
                </c:pt>
                <c:pt idx="9">
                  <c:v>840102.71874000004</c:v>
                </c:pt>
                <c:pt idx="10">
                  <c:v>853609.65006999997</c:v>
                </c:pt>
                <c:pt idx="11">
                  <c:v>781363.07073000004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126434.4322</c:v>
                </c:pt>
                <c:pt idx="1">
                  <c:v>132321.81982999999</c:v>
                </c:pt>
                <c:pt idx="2">
                  <c:v>140991.77716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120200.54958000001</c:v>
                </c:pt>
                <c:pt idx="1">
                  <c:v>142925.32847000001</c:v>
                </c:pt>
                <c:pt idx="2">
                  <c:v>145748.10112000001</c:v>
                </c:pt>
                <c:pt idx="3">
                  <c:v>105393.16744999999</c:v>
                </c:pt>
                <c:pt idx="4">
                  <c:v>135760.5104</c:v>
                </c:pt>
                <c:pt idx="5">
                  <c:v>98665.5095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131952.45306999999</c:v>
                </c:pt>
                <c:pt idx="9">
                  <c:v>132656.07342</c:v>
                </c:pt>
                <c:pt idx="10">
                  <c:v>116573.42902</c:v>
                </c:pt>
                <c:pt idx="11">
                  <c:v>110018.55914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229214.63688000001</c:v>
                </c:pt>
                <c:pt idx="1">
                  <c:v>227693.18335000001</c:v>
                </c:pt>
                <c:pt idx="2">
                  <c:v>234490.18922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247031.72446</c:v>
                </c:pt>
                <c:pt idx="3">
                  <c:v>190091.02384000001</c:v>
                </c:pt>
                <c:pt idx="4">
                  <c:v>260317.93539</c:v>
                </c:pt>
                <c:pt idx="5">
                  <c:v>177521.5197</c:v>
                </c:pt>
                <c:pt idx="6">
                  <c:v>230129.87051000001</c:v>
                </c:pt>
                <c:pt idx="7">
                  <c:v>231281.49836</c:v>
                </c:pt>
                <c:pt idx="8">
                  <c:v>250292.78182</c:v>
                </c:pt>
                <c:pt idx="9">
                  <c:v>274182.40727999998</c:v>
                </c:pt>
                <c:pt idx="10">
                  <c:v>259904.95394000001</c:v>
                </c:pt>
                <c:pt idx="11">
                  <c:v>247138.44177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491564.18617</c:v>
                </c:pt>
                <c:pt idx="9">
                  <c:v>566610.53212999995</c:v>
                </c:pt>
                <c:pt idx="10">
                  <c:v>485428.26407999999</c:v>
                </c:pt>
                <c:pt idx="11">
                  <c:v>534506.03998999996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457431.40500000003</c:v>
                </c:pt>
                <c:pt idx="1">
                  <c:v>418490.70938999997</c:v>
                </c:pt>
                <c:pt idx="2">
                  <c:v>496923.49219999998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2550006.4167399998</c:v>
                </c:pt>
                <c:pt idx="1">
                  <c:v>2493710.1309799999</c:v>
                </c:pt>
                <c:pt idx="2">
                  <c:v>2729593.5789800002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2368416.5682799998</c:v>
                </c:pt>
                <c:pt idx="1">
                  <c:v>2618636.7135700001</c:v>
                </c:pt>
                <c:pt idx="2">
                  <c:v>3078435.56758</c:v>
                </c:pt>
                <c:pt idx="3">
                  <c:v>2491932.4256899999</c:v>
                </c:pt>
                <c:pt idx="4">
                  <c:v>3021030.8900700002</c:v>
                </c:pt>
                <c:pt idx="5">
                  <c:v>2217378.6297599999</c:v>
                </c:pt>
                <c:pt idx="6">
                  <c:v>2583683.7451499999</c:v>
                </c:pt>
                <c:pt idx="7">
                  <c:v>2555725.59442</c:v>
                </c:pt>
                <c:pt idx="8">
                  <c:v>2183427.0186999999</c:v>
                </c:pt>
                <c:pt idx="9">
                  <c:v>2450994.4781200001</c:v>
                </c:pt>
                <c:pt idx="10">
                  <c:v>2519139.5018600002</c:v>
                </c:pt>
                <c:pt idx="11">
                  <c:v>2673125.31183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791155.07440000004</c:v>
                </c:pt>
                <c:pt idx="1">
                  <c:v>809144.37396</c:v>
                </c:pt>
                <c:pt idx="2">
                  <c:v>916602.78642999998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823152.59808000003</c:v>
                </c:pt>
                <c:pt idx="1">
                  <c:v>910304.25911999994</c:v>
                </c:pt>
                <c:pt idx="2">
                  <c:v>1026389.44756</c:v>
                </c:pt>
                <c:pt idx="3">
                  <c:v>844641.98828000005</c:v>
                </c:pt>
                <c:pt idx="4">
                  <c:v>1065198.2109999999</c:v>
                </c:pt>
                <c:pt idx="5">
                  <c:v>763594.52361000003</c:v>
                </c:pt>
                <c:pt idx="6">
                  <c:v>946346.60014</c:v>
                </c:pt>
                <c:pt idx="7">
                  <c:v>975065.78463000001</c:v>
                </c:pt>
                <c:pt idx="8">
                  <c:v>925596.67357999994</c:v>
                </c:pt>
                <c:pt idx="9">
                  <c:v>995084.36052999995</c:v>
                </c:pt>
                <c:pt idx="10">
                  <c:v>944699.70253999997</c:v>
                </c:pt>
                <c:pt idx="11">
                  <c:v>964346.09458000003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2996918.5142399999</c:v>
                </c:pt>
                <c:pt idx="1">
                  <c:v>2980039.7142400001</c:v>
                </c:pt>
                <c:pt idx="2">
                  <c:v>3517875.5492400001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2776730.67717</c:v>
                </c:pt>
                <c:pt idx="1">
                  <c:v>3127642.2995600002</c:v>
                </c:pt>
                <c:pt idx="2">
                  <c:v>3221154.5676000002</c:v>
                </c:pt>
                <c:pt idx="3">
                  <c:v>2739697.9337599999</c:v>
                </c:pt>
                <c:pt idx="4">
                  <c:v>3211243.9185899999</c:v>
                </c:pt>
                <c:pt idx="5">
                  <c:v>2613892.9855800001</c:v>
                </c:pt>
                <c:pt idx="6">
                  <c:v>3119727.3130800002</c:v>
                </c:pt>
                <c:pt idx="7">
                  <c:v>2697295.9093300002</c:v>
                </c:pt>
                <c:pt idx="8">
                  <c:v>3400310.38888</c:v>
                </c:pt>
                <c:pt idx="9">
                  <c:v>3570528.0575199998</c:v>
                </c:pt>
                <c:pt idx="10">
                  <c:v>3237605.7978400001</c:v>
                </c:pt>
                <c:pt idx="11">
                  <c:v>3484519.7943899999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1224176.9879300001</c:v>
                </c:pt>
                <c:pt idx="1">
                  <c:v>1295030.79299</c:v>
                </c:pt>
                <c:pt idx="2">
                  <c:v>1481583.07015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1207626.72223</c:v>
                </c:pt>
                <c:pt idx="1">
                  <c:v>1286246.41778</c:v>
                </c:pt>
                <c:pt idx="2">
                  <c:v>1459937.4727099999</c:v>
                </c:pt>
                <c:pt idx="3">
                  <c:v>1195153.47976</c:v>
                </c:pt>
                <c:pt idx="4">
                  <c:v>1494972.7906500001</c:v>
                </c:pt>
                <c:pt idx="5">
                  <c:v>1188448.09626</c:v>
                </c:pt>
                <c:pt idx="6">
                  <c:v>1407505.24649</c:v>
                </c:pt>
                <c:pt idx="7">
                  <c:v>1476206.4873299999</c:v>
                </c:pt>
                <c:pt idx="8">
                  <c:v>1477425.48606</c:v>
                </c:pt>
                <c:pt idx="9">
                  <c:v>1549931.8130999999</c:v>
                </c:pt>
                <c:pt idx="10">
                  <c:v>1448557.90971</c:v>
                </c:pt>
                <c:pt idx="11">
                  <c:v>1477535.09926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1410732.31776</c:v>
                </c:pt>
                <c:pt idx="1">
                  <c:v>1357038.75557</c:v>
                </c:pt>
                <c:pt idx="2">
                  <c:v>1417151.5267099999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1418087.7166500001</c:v>
                </c:pt>
                <c:pt idx="1">
                  <c:v>1498030.14005</c:v>
                </c:pt>
                <c:pt idx="2">
                  <c:v>1611789.28559</c:v>
                </c:pt>
                <c:pt idx="3">
                  <c:v>1225816.8726600001</c:v>
                </c:pt>
                <c:pt idx="4">
                  <c:v>1640805.07917</c:v>
                </c:pt>
                <c:pt idx="5">
                  <c:v>1294233.0181199999</c:v>
                </c:pt>
                <c:pt idx="6">
                  <c:v>1657615.24786</c:v>
                </c:pt>
                <c:pt idx="7">
                  <c:v>1667878.7731300001</c:v>
                </c:pt>
                <c:pt idx="8">
                  <c:v>1580969.65998</c:v>
                </c:pt>
                <c:pt idx="9">
                  <c:v>1572138.5941999999</c:v>
                </c:pt>
                <c:pt idx="10">
                  <c:v>1486172.1368799999</c:v>
                </c:pt>
                <c:pt idx="11">
                  <c:v>1260556.2392800001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1010658.63622</c:v>
                </c:pt>
                <c:pt idx="1">
                  <c:v>1020652.80385</c:v>
                </c:pt>
                <c:pt idx="2">
                  <c:v>1136798.4270800001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938412.69428000005</c:v>
                </c:pt>
                <c:pt idx="1">
                  <c:v>982933.23540999996</c:v>
                </c:pt>
                <c:pt idx="2">
                  <c:v>1078723.91863</c:v>
                </c:pt>
                <c:pt idx="3">
                  <c:v>916545.41806000005</c:v>
                </c:pt>
                <c:pt idx="4">
                  <c:v>1205446.28776</c:v>
                </c:pt>
                <c:pt idx="5">
                  <c:v>935385.86525999999</c:v>
                </c:pt>
                <c:pt idx="6">
                  <c:v>1101795.9416199999</c:v>
                </c:pt>
                <c:pt idx="7">
                  <c:v>1077895.89796</c:v>
                </c:pt>
                <c:pt idx="8">
                  <c:v>1042711.95281</c:v>
                </c:pt>
                <c:pt idx="9">
                  <c:v>1118265.8538899999</c:v>
                </c:pt>
                <c:pt idx="10">
                  <c:v>1059175.8807699999</c:v>
                </c:pt>
                <c:pt idx="11">
                  <c:v>972440.09183000005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317766.29973999999</c:v>
                </c:pt>
                <c:pt idx="1">
                  <c:v>320864.16720000003</c:v>
                </c:pt>
                <c:pt idx="2">
                  <c:v>376488.21490000002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322349.24354</c:v>
                </c:pt>
                <c:pt idx="1">
                  <c:v>348209.80783000001</c:v>
                </c:pt>
                <c:pt idx="2">
                  <c:v>385061.22235</c:v>
                </c:pt>
                <c:pt idx="3">
                  <c:v>334453.98903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381489.14441000001</c:v>
                </c:pt>
                <c:pt idx="7">
                  <c:v>362574.08687</c:v>
                </c:pt>
                <c:pt idx="8">
                  <c:v>375805.57180999999</c:v>
                </c:pt>
                <c:pt idx="9">
                  <c:v>364348.72787</c:v>
                </c:pt>
                <c:pt idx="10">
                  <c:v>345293.85849000001</c:v>
                </c:pt>
                <c:pt idx="11">
                  <c:v>339897.51986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1163961.51373</c:v>
                </c:pt>
                <c:pt idx="1">
                  <c:v>860598.94495999999</c:v>
                </c:pt>
                <c:pt idx="2">
                  <c:v>545521.36695000005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341928.68689000001</c:v>
                </c:pt>
                <c:pt idx="4">
                  <c:v>581596.20848000003</c:v>
                </c:pt>
                <c:pt idx="5">
                  <c:v>402423.97295000002</c:v>
                </c:pt>
                <c:pt idx="6">
                  <c:v>953843.70747999998</c:v>
                </c:pt>
                <c:pt idx="7">
                  <c:v>962329.21429000003</c:v>
                </c:pt>
                <c:pt idx="8">
                  <c:v>672392.87860000005</c:v>
                </c:pt>
                <c:pt idx="9">
                  <c:v>755555.01517999999</c:v>
                </c:pt>
                <c:pt idx="10">
                  <c:v>684582.04975999997</c:v>
                </c:pt>
                <c:pt idx="11">
                  <c:v>616913.95308999997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1248911.21591</c:v>
                </c:pt>
                <c:pt idx="1">
                  <c:v>1236542.4233599999</c:v>
                </c:pt>
                <c:pt idx="2">
                  <c:v>1549577.1271599999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1113603.6527</c:v>
                </c:pt>
                <c:pt idx="1">
                  <c:v>1375414.31972</c:v>
                </c:pt>
                <c:pt idx="2">
                  <c:v>1467690.75339</c:v>
                </c:pt>
                <c:pt idx="3">
                  <c:v>1192172.09137</c:v>
                </c:pt>
                <c:pt idx="4">
                  <c:v>1452113.1370099999</c:v>
                </c:pt>
                <c:pt idx="5">
                  <c:v>1312461.18389</c:v>
                </c:pt>
                <c:pt idx="6">
                  <c:v>1415864.6336699999</c:v>
                </c:pt>
                <c:pt idx="7">
                  <c:v>1404853.94896</c:v>
                </c:pt>
                <c:pt idx="8">
                  <c:v>1467376.37213</c:v>
                </c:pt>
                <c:pt idx="9">
                  <c:v>1253972.9865000001</c:v>
                </c:pt>
                <c:pt idx="10">
                  <c:v>1247453.7709999999</c:v>
                </c:pt>
                <c:pt idx="11">
                  <c:v>1437850.4987999999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457431.40500000003</c:v>
                </c:pt>
                <c:pt idx="1">
                  <c:v>418490.70938999997</c:v>
                </c:pt>
                <c:pt idx="2">
                  <c:v>496923.49219999998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491564.18617</c:v>
                </c:pt>
                <c:pt idx="9">
                  <c:v>566610.53212999995</c:v>
                </c:pt>
                <c:pt idx="10">
                  <c:v>485428.26407999999</c:v>
                </c:pt>
                <c:pt idx="11">
                  <c:v>534506.03998999996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20001360.296999998</c:v>
                </c:pt>
                <c:pt idx="1">
                  <c:v>21092067.482000001</c:v>
                </c:pt>
                <c:pt idx="2">
                  <c:v>22649828.228</c:v>
                </c:pt>
                <c:pt idx="3">
                  <c:v>19292995.644000001</c:v>
                </c:pt>
                <c:pt idx="4">
                  <c:v>24176621.388999999</c:v>
                </c:pt>
                <c:pt idx="5">
                  <c:v>19014594.73</c:v>
                </c:pt>
                <c:pt idx="6">
                  <c:v>22476054.552000001</c:v>
                </c:pt>
                <c:pt idx="7">
                  <c:v>22002613.445</c:v>
                </c:pt>
                <c:pt idx="8">
                  <c:v>21954879.774999999</c:v>
                </c:pt>
                <c:pt idx="9">
                  <c:v>23474756.079</c:v>
                </c:pt>
                <c:pt idx="10">
                  <c:v>22240202.311999999</c:v>
                </c:pt>
                <c:pt idx="11">
                  <c:v>23425527.368999999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21159756.116</c:v>
                </c:pt>
                <c:pt idx="1">
                  <c:v>20761121.949999999</c:v>
                </c:pt>
                <c:pt idx="2">
                  <c:v>23384708.068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158789.88097</c:v>
                </c:pt>
                <c:pt idx="2">
                  <c:v>86375.22107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141283.31739000001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168228.98882999999</c:v>
                </c:pt>
                <c:pt idx="5">
                  <c:v>220068.33278999999</c:v>
                </c:pt>
                <c:pt idx="6">
                  <c:v>118301.89152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380195.41723999998</c:v>
                </c:pt>
                <c:pt idx="1">
                  <c:v>435249.14922000002</c:v>
                </c:pt>
                <c:pt idx="2">
                  <c:v>884253.84154000005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299894.90834000002</c:v>
                </c:pt>
                <c:pt idx="2">
                  <c:v>358179.14870000002</c:v>
                </c:pt>
                <c:pt idx="3">
                  <c:v>349697.69761999999</c:v>
                </c:pt>
                <c:pt idx="4">
                  <c:v>980446.61173</c:v>
                </c:pt>
                <c:pt idx="5">
                  <c:v>564215.96891000005</c:v>
                </c:pt>
                <c:pt idx="6">
                  <c:v>431171.84471999999</c:v>
                </c:pt>
                <c:pt idx="7">
                  <c:v>422596.09554000001</c:v>
                </c:pt>
                <c:pt idx="8">
                  <c:v>566549.81727999996</c:v>
                </c:pt>
                <c:pt idx="9">
                  <c:v>820107.25635000004</c:v>
                </c:pt>
                <c:pt idx="10">
                  <c:v>614112.55046000006</c:v>
                </c:pt>
                <c:pt idx="11">
                  <c:v>997531.98375999997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589683.34187999996</c:v>
                </c:pt>
                <c:pt idx="1">
                  <c:v>591178.96965999994</c:v>
                </c:pt>
                <c:pt idx="2">
                  <c:v>639469.07519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551109.60609999998</c:v>
                </c:pt>
                <c:pt idx="1">
                  <c:v>600111.48791000003</c:v>
                </c:pt>
                <c:pt idx="2">
                  <c:v>639305.33345000003</c:v>
                </c:pt>
                <c:pt idx="3">
                  <c:v>511741.31769</c:v>
                </c:pt>
                <c:pt idx="4">
                  <c:v>653255.48334999999</c:v>
                </c:pt>
                <c:pt idx="5">
                  <c:v>479202.68086000002</c:v>
                </c:pt>
                <c:pt idx="6">
                  <c:v>622239.59236999997</c:v>
                </c:pt>
                <c:pt idx="7">
                  <c:v>606250.38282000006</c:v>
                </c:pt>
                <c:pt idx="8">
                  <c:v>615407.18960000004</c:v>
                </c:pt>
                <c:pt idx="9">
                  <c:v>628515.73854000005</c:v>
                </c:pt>
                <c:pt idx="10">
                  <c:v>624550.27020000003</c:v>
                </c:pt>
                <c:pt idx="11">
                  <c:v>607081.98166000005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3093478.7994299997</c:v>
                </c:pt>
                <c:pt idx="1">
                  <c:v>3106589.4515399998</c:v>
                </c:pt>
                <c:pt idx="2">
                  <c:v>3068644.1694299998</c:v>
                </c:pt>
                <c:pt idx="3">
                  <c:v>2582747.2358600004</c:v>
                </c:pt>
                <c:pt idx="4">
                  <c:v>3145891.5015100003</c:v>
                </c:pt>
                <c:pt idx="5">
                  <c:v>2434080.0462600002</c:v>
                </c:pt>
                <c:pt idx="6">
                  <c:v>2844767.2308</c:v>
                </c:pt>
                <c:pt idx="7">
                  <c:v>2839136.9246899998</c:v>
                </c:pt>
                <c:pt idx="8">
                  <c:v>2960519.6463200003</c:v>
                </c:pt>
                <c:pt idx="9">
                  <c:v>3375112.0262599997</c:v>
                </c:pt>
                <c:pt idx="10">
                  <c:v>3325496.1170499995</c:v>
                </c:pt>
                <c:pt idx="11">
                  <c:v>3425213.2958699996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3012400.91304</c:v>
                </c:pt>
                <c:pt idx="1">
                  <c:v>2958409.2532000002</c:v>
                </c:pt>
                <c:pt idx="2">
                  <c:v>3142473.2276599999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20001360.296999998</c:v>
                </c:pt>
                <c:pt idx="1">
                  <c:v>21092067.482000001</c:v>
                </c:pt>
                <c:pt idx="2">
                  <c:v>22649828.228</c:v>
                </c:pt>
                <c:pt idx="3">
                  <c:v>19292995.644000001</c:v>
                </c:pt>
                <c:pt idx="4">
                  <c:v>24176621.388999999</c:v>
                </c:pt>
                <c:pt idx="5">
                  <c:v>19014594.73</c:v>
                </c:pt>
                <c:pt idx="6">
                  <c:v>22476054.552000001</c:v>
                </c:pt>
                <c:pt idx="7">
                  <c:v>22002613.445</c:v>
                </c:pt>
                <c:pt idx="8">
                  <c:v>21954879.774999999</c:v>
                </c:pt>
                <c:pt idx="9">
                  <c:v>23474756.079</c:v>
                </c:pt>
                <c:pt idx="10">
                  <c:v>22240202.311999999</c:v>
                </c:pt>
                <c:pt idx="11">
                  <c:v>23425527.368999999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21159756.116</c:v>
                </c:pt>
                <c:pt idx="1">
                  <c:v>20761121.949999999</c:v>
                </c:pt>
                <c:pt idx="2">
                  <c:v>23384708.068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255627431</c:v>
                </c:pt>
                <c:pt idx="22">
                  <c:v>261801501.30199999</c:v>
                </c:pt>
                <c:pt idx="23">
                  <c:v>65305586.134000003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1026829.82343</c:v>
                </c:pt>
                <c:pt idx="1">
                  <c:v>1064970.7855400001</c:v>
                </c:pt>
                <c:pt idx="2">
                  <c:v>1125691.30746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1010012.11451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864923.05787999998</c:v>
                </c:pt>
                <c:pt idx="4">
                  <c:v>1059528.9378800001</c:v>
                </c:pt>
                <c:pt idx="5">
                  <c:v>809210.32958000002</c:v>
                </c:pt>
                <c:pt idx="6">
                  <c:v>941717.77703</c:v>
                </c:pt>
                <c:pt idx="7">
                  <c:v>964892.61820999999</c:v>
                </c:pt>
                <c:pt idx="8">
                  <c:v>943379.96698000003</c:v>
                </c:pt>
                <c:pt idx="9">
                  <c:v>1034086.65477</c:v>
                </c:pt>
                <c:pt idx="10">
                  <c:v>1057452.73511</c:v>
                </c:pt>
                <c:pt idx="11">
                  <c:v>1130079.97484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353231.04644000001</c:v>
                </c:pt>
                <c:pt idx="1">
                  <c:v>319228.95542999997</c:v>
                </c:pt>
                <c:pt idx="2">
                  <c:v>298755.66269999999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318978.49057999998</c:v>
                </c:pt>
                <c:pt idx="2">
                  <c:v>276701.53295999998</c:v>
                </c:pt>
                <c:pt idx="3">
                  <c:v>211805.69589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205539.19399999999</c:v>
                </c:pt>
                <c:pt idx="7">
                  <c:v>213029.55345000001</c:v>
                </c:pt>
                <c:pt idx="8">
                  <c:v>267547.43411999999</c:v>
                </c:pt>
                <c:pt idx="9">
                  <c:v>289011.94835000002</c:v>
                </c:pt>
                <c:pt idx="10">
                  <c:v>359909.86897000001</c:v>
                </c:pt>
                <c:pt idx="11">
                  <c:v>349164.62488999998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210407.02460999999</c:v>
                </c:pt>
                <c:pt idx="1">
                  <c:v>199142.00245</c:v>
                </c:pt>
                <c:pt idx="2">
                  <c:v>224790.12427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232088.57702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199500.29772999999</c:v>
                </c:pt>
                <c:pt idx="4">
                  <c:v>216860.58147999999</c:v>
                </c:pt>
                <c:pt idx="5">
                  <c:v>164240.44820000001</c:v>
                </c:pt>
                <c:pt idx="6">
                  <c:v>225422.81914000001</c:v>
                </c:pt>
                <c:pt idx="7">
                  <c:v>219206.78563</c:v>
                </c:pt>
                <c:pt idx="8">
                  <c:v>227187.02257999999</c:v>
                </c:pt>
                <c:pt idx="9">
                  <c:v>277444.24638000003</c:v>
                </c:pt>
                <c:pt idx="10">
                  <c:v>242634.28364000001</c:v>
                </c:pt>
                <c:pt idx="11">
                  <c:v>247734.20465999999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3456622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47" sqref="C47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126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128</v>
      </c>
      <c r="C6" s="136"/>
      <c r="D6" s="136"/>
      <c r="E6" s="136"/>
      <c r="F6" s="136" t="s">
        <v>129</v>
      </c>
      <c r="G6" s="136"/>
      <c r="H6" s="136"/>
      <c r="I6" s="136"/>
      <c r="J6" s="136" t="s">
        <v>104</v>
      </c>
      <c r="K6" s="136"/>
      <c r="L6" s="136"/>
      <c r="M6" s="136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118</v>
      </c>
      <c r="E7" s="7" t="s">
        <v>119</v>
      </c>
      <c r="F7" s="5">
        <v>2024</v>
      </c>
      <c r="G7" s="6">
        <v>2025</v>
      </c>
      <c r="H7" s="7" t="s">
        <v>118</v>
      </c>
      <c r="I7" s="7" t="s">
        <v>119</v>
      </c>
      <c r="J7" s="5" t="s">
        <v>130</v>
      </c>
      <c r="K7" s="5" t="s">
        <v>131</v>
      </c>
      <c r="L7" s="7" t="s">
        <v>118</v>
      </c>
      <c r="M7" s="7" t="s">
        <v>119</v>
      </c>
    </row>
    <row r="8" spans="1:13" ht="16.8" x14ac:dyDescent="0.3">
      <c r="A8" s="84" t="s">
        <v>2</v>
      </c>
      <c r="B8" s="8">
        <f>B9+B18+B20</f>
        <v>3068644.1694299998</v>
      </c>
      <c r="C8" s="8">
        <f>C9+C18+C20</f>
        <v>3142473.2276599999</v>
      </c>
      <c r="D8" s="10">
        <f t="shared" ref="D8:D45" si="0">(C8-B8)/B8*100</f>
        <v>2.4059178631882179</v>
      </c>
      <c r="E8" s="10">
        <f>C8/C$43*100</f>
        <v>15.606063602809565</v>
      </c>
      <c r="F8" s="8">
        <f>F9+F18+F20</f>
        <v>9268712.4204000011</v>
      </c>
      <c r="G8" s="8">
        <f>G9+G18+G20</f>
        <v>9113283.3938999996</v>
      </c>
      <c r="H8" s="10">
        <f t="shared" ref="H8:H45" si="1">(G8-F8)/F8*100</f>
        <v>-1.6769214476641821</v>
      </c>
      <c r="I8" s="10">
        <f>G8/G$43*100</f>
        <v>16.099136385009842</v>
      </c>
      <c r="J8" s="8">
        <f>J9+J18+J20</f>
        <v>35762215.475310005</v>
      </c>
      <c r="K8" s="8">
        <f>K9+K18+K20</f>
        <v>36046247.418519996</v>
      </c>
      <c r="L8" s="10">
        <f t="shared" ref="L8:L45" si="2">(K8-J8)/J8*100</f>
        <v>0.79422356650718295</v>
      </c>
      <c r="M8" s="10">
        <f>K8/K$43*100</f>
        <v>15.867694010588975</v>
      </c>
    </row>
    <row r="9" spans="1:13" ht="15.6" x14ac:dyDescent="0.3">
      <c r="A9" s="9" t="s">
        <v>3</v>
      </c>
      <c r="B9" s="8">
        <f>B10+B11+B12+B13+B14+B15+B16+B17</f>
        <v>2091779.59387</v>
      </c>
      <c r="C9" s="8">
        <f>C10+C11+C12+C13+C14+C15+C16+C17</f>
        <v>2164301.3551399997</v>
      </c>
      <c r="D9" s="10">
        <f t="shared" si="0"/>
        <v>3.466988658008046</v>
      </c>
      <c r="E9" s="10">
        <f>C9/C$43*100</f>
        <v>10.748293511831372</v>
      </c>
      <c r="F9" s="8">
        <f>F10+F11+F12+F13+F14+F15+F16+F17</f>
        <v>6370781.7915400006</v>
      </c>
      <c r="G9" s="8">
        <f>G10+G11+G12+G13+G14+G15+G16+G17</f>
        <v>6359171.41182</v>
      </c>
      <c r="H9" s="10">
        <f t="shared" si="1"/>
        <v>-0.18224419074309542</v>
      </c>
      <c r="I9" s="10">
        <f>G9/G$43*100</f>
        <v>11.233840036519901</v>
      </c>
      <c r="J9" s="8">
        <f>J10+J11+J12+J13+J14+J15+J16+J17</f>
        <v>24177748.710170005</v>
      </c>
      <c r="K9" s="8">
        <f>K10+K11+K12+K13+K14+K15+K16+K17</f>
        <v>24434701.041609999</v>
      </c>
      <c r="L9" s="10">
        <f t="shared" si="2"/>
        <v>1.062763677959442</v>
      </c>
      <c r="M9" s="10">
        <f>K9/K$43*100</f>
        <v>10.756247519104626</v>
      </c>
    </row>
    <row r="10" spans="1:13" ht="13.8" x14ac:dyDescent="0.25">
      <c r="A10" s="11" t="s">
        <v>132</v>
      </c>
      <c r="B10" s="12">
        <v>1037467.4981</v>
      </c>
      <c r="C10" s="12">
        <v>1125691.30746</v>
      </c>
      <c r="D10" s="13">
        <f t="shared" si="0"/>
        <v>8.5037660959568981</v>
      </c>
      <c r="E10" s="13">
        <f>C10/C$43*100</f>
        <v>5.5903770274702076</v>
      </c>
      <c r="F10" s="12">
        <v>3094311.09057</v>
      </c>
      <c r="G10" s="12">
        <v>3217491.9164300002</v>
      </c>
      <c r="H10" s="13">
        <f t="shared" si="1"/>
        <v>3.9808804691744553</v>
      </c>
      <c r="I10" s="13">
        <f>G10/G$43*100</f>
        <v>5.6838835073366596</v>
      </c>
      <c r="J10" s="12">
        <v>12499473.57601</v>
      </c>
      <c r="K10" s="12">
        <v>12022763.96871</v>
      </c>
      <c r="L10" s="13">
        <f t="shared" si="2"/>
        <v>-3.8138374740432259</v>
      </c>
      <c r="M10" s="13">
        <f>K10/K$43*100</f>
        <v>5.2924660257147371</v>
      </c>
    </row>
    <row r="11" spans="1:13" ht="13.8" x14ac:dyDescent="0.25">
      <c r="A11" s="11" t="s">
        <v>133</v>
      </c>
      <c r="B11" s="12">
        <v>276701.53295999998</v>
      </c>
      <c r="C11" s="12">
        <v>298755.66269999999</v>
      </c>
      <c r="D11" s="13">
        <f t="shared" si="0"/>
        <v>7.9703677475426753</v>
      </c>
      <c r="E11" s="13">
        <f>C11/C$43*100</f>
        <v>1.4836721066570593</v>
      </c>
      <c r="F11" s="12">
        <v>961466.05368000001</v>
      </c>
      <c r="G11" s="12">
        <v>971215.66457000002</v>
      </c>
      <c r="H11" s="13">
        <f t="shared" si="1"/>
        <v>1.0140358936941654</v>
      </c>
      <c r="I11" s="13">
        <f>G11/G$43*100</f>
        <v>1.7157080239199214</v>
      </c>
      <c r="J11" s="12">
        <v>3510331.6759799998</v>
      </c>
      <c r="K11" s="12">
        <v>3410601.82021</v>
      </c>
      <c r="L11" s="13">
        <f t="shared" si="2"/>
        <v>-2.8410379695006349</v>
      </c>
      <c r="M11" s="13">
        <f>K11/K$43*100</f>
        <v>1.5013597794716602</v>
      </c>
    </row>
    <row r="12" spans="1:13" ht="13.8" x14ac:dyDescent="0.25">
      <c r="A12" s="11" t="s">
        <v>134</v>
      </c>
      <c r="B12" s="12">
        <v>239526.91080000001</v>
      </c>
      <c r="C12" s="12">
        <v>224790.12427</v>
      </c>
      <c r="D12" s="13">
        <f t="shared" si="0"/>
        <v>-6.1524554718216704</v>
      </c>
      <c r="E12" s="13">
        <f>C12/C$43*100</f>
        <v>1.1163464960537903</v>
      </c>
      <c r="F12" s="12">
        <v>705785.13066999998</v>
      </c>
      <c r="G12" s="12">
        <v>634339.15133000002</v>
      </c>
      <c r="H12" s="13">
        <f t="shared" si="1"/>
        <v>-10.122907983648858</v>
      </c>
      <c r="I12" s="13">
        <f>G12/G$43*100</f>
        <v>1.1205963943191657</v>
      </c>
      <c r="J12" s="12">
        <v>2559458.4394</v>
      </c>
      <c r="K12" s="12">
        <v>2654569.8407700001</v>
      </c>
      <c r="L12" s="13">
        <f t="shared" si="2"/>
        <v>3.7160752409910804</v>
      </c>
      <c r="M12" s="13">
        <f>K12/K$43*100</f>
        <v>1.1685516518269996</v>
      </c>
    </row>
    <row r="13" spans="1:13" ht="13.8" x14ac:dyDescent="0.25">
      <c r="A13" s="11" t="s">
        <v>135</v>
      </c>
      <c r="B13" s="12">
        <v>157757.54418999999</v>
      </c>
      <c r="C13" s="12">
        <v>163177.39687999999</v>
      </c>
      <c r="D13" s="13">
        <f t="shared" si="0"/>
        <v>3.4355584817372913</v>
      </c>
      <c r="E13" s="13">
        <f>C13/C$43*100</f>
        <v>0.81036707388162466</v>
      </c>
      <c r="F13" s="12">
        <v>487959.98054999998</v>
      </c>
      <c r="G13" s="12">
        <v>474308.86913000001</v>
      </c>
      <c r="H13" s="13">
        <f t="shared" si="1"/>
        <v>-2.7975883195612141</v>
      </c>
      <c r="I13" s="13">
        <f>G13/G$43*100</f>
        <v>0.83789374725851351</v>
      </c>
      <c r="J13" s="12">
        <v>1712378.8515000001</v>
      </c>
      <c r="K13" s="12">
        <v>1838458.1985599999</v>
      </c>
      <c r="L13" s="13">
        <f t="shared" si="2"/>
        <v>7.3628185111932174</v>
      </c>
      <c r="M13" s="13">
        <f>K13/K$43*100</f>
        <v>0.8092962301263168</v>
      </c>
    </row>
    <row r="14" spans="1:13" ht="13.8" x14ac:dyDescent="0.25">
      <c r="A14" s="11" t="s">
        <v>136</v>
      </c>
      <c r="B14" s="12">
        <v>200759.99325</v>
      </c>
      <c r="C14" s="12">
        <v>217733.51900999999</v>
      </c>
      <c r="D14" s="13">
        <f t="shared" si="0"/>
        <v>8.4546355502529824</v>
      </c>
      <c r="E14" s="13">
        <f>C14/C$43*100</f>
        <v>1.0813021782412615</v>
      </c>
      <c r="F14" s="12">
        <v>603519.50340000005</v>
      </c>
      <c r="G14" s="12">
        <v>643680.27355000004</v>
      </c>
      <c r="H14" s="13">
        <f t="shared" si="1"/>
        <v>6.6544278890324913</v>
      </c>
      <c r="I14" s="13">
        <f>G14/G$43*100</f>
        <v>1.1370980210226089</v>
      </c>
      <c r="J14" s="12">
        <v>2012412.7964999999</v>
      </c>
      <c r="K14" s="12">
        <v>2675378.7777200001</v>
      </c>
      <c r="L14" s="13">
        <f t="shared" si="2"/>
        <v>32.943836491848714</v>
      </c>
      <c r="M14" s="13">
        <f>K14/K$43*100</f>
        <v>1.1777118243235851</v>
      </c>
    </row>
    <row r="15" spans="1:13" ht="13.8" x14ac:dyDescent="0.25">
      <c r="A15" s="11" t="s">
        <v>137</v>
      </c>
      <c r="B15" s="12">
        <v>78426.065130000003</v>
      </c>
      <c r="C15" s="12">
        <v>52866.562619999997</v>
      </c>
      <c r="D15" s="13">
        <f t="shared" si="0"/>
        <v>-32.59057109091507</v>
      </c>
      <c r="E15" s="13">
        <f>C15/C$43*100</f>
        <v>0.26254446066482123</v>
      </c>
      <c r="F15" s="12">
        <v>244473.73436</v>
      </c>
      <c r="G15" s="12">
        <v>145313.89121</v>
      </c>
      <c r="H15" s="13">
        <f t="shared" si="1"/>
        <v>-40.56053032019468</v>
      </c>
      <c r="I15" s="13">
        <f>G15/G$43*100</f>
        <v>0.25670530061560198</v>
      </c>
      <c r="J15" s="12">
        <v>823203.24708999996</v>
      </c>
      <c r="K15" s="12">
        <v>714010.77731000003</v>
      </c>
      <c r="L15" s="13">
        <f t="shared" si="2"/>
        <v>-13.264339051867468</v>
      </c>
      <c r="M15" s="13">
        <f>K15/K$43*100</f>
        <v>0.31431023604406716</v>
      </c>
    </row>
    <row r="16" spans="1:13" ht="13.8" x14ac:dyDescent="0.25">
      <c r="A16" s="11" t="s">
        <v>138</v>
      </c>
      <c r="B16" s="12">
        <v>83673.392269999997</v>
      </c>
      <c r="C16" s="12">
        <v>62793.522810000002</v>
      </c>
      <c r="D16" s="13">
        <f t="shared" si="0"/>
        <v>-24.954013329140714</v>
      </c>
      <c r="E16" s="13">
        <f>C16/C$43*100</f>
        <v>0.31184345571880878</v>
      </c>
      <c r="F16" s="12">
        <v>224339.67316999999</v>
      </c>
      <c r="G16" s="12">
        <v>216584.92939999999</v>
      </c>
      <c r="H16" s="13">
        <f t="shared" si="1"/>
        <v>-3.4566974536526205</v>
      </c>
      <c r="I16" s="13">
        <f>G16/G$43*100</f>
        <v>0.38260966620244102</v>
      </c>
      <c r="J16" s="12">
        <v>924531.90446999995</v>
      </c>
      <c r="K16" s="12">
        <v>970935.10508999997</v>
      </c>
      <c r="L16" s="13">
        <f t="shared" si="2"/>
        <v>5.0191021419213495</v>
      </c>
      <c r="M16" s="13">
        <f>K16/K$43*100</f>
        <v>0.42740929375609715</v>
      </c>
    </row>
    <row r="17" spans="1:13" ht="13.8" x14ac:dyDescent="0.25">
      <c r="A17" s="11" t="s">
        <v>139</v>
      </c>
      <c r="B17" s="12">
        <v>17466.657169999999</v>
      </c>
      <c r="C17" s="12">
        <v>18493.259389999999</v>
      </c>
      <c r="D17" s="13">
        <f t="shared" si="0"/>
        <v>5.8774968215626844</v>
      </c>
      <c r="E17" s="13">
        <f>C17/C$43*100</f>
        <v>9.1840713143800587E-2</v>
      </c>
      <c r="F17" s="12">
        <v>48926.625139999996</v>
      </c>
      <c r="G17" s="12">
        <v>56236.716200000003</v>
      </c>
      <c r="H17" s="13">
        <f t="shared" si="1"/>
        <v>14.940926416000918</v>
      </c>
      <c r="I17" s="13">
        <f>G17/G$43*100</f>
        <v>9.9345375844989023E-2</v>
      </c>
      <c r="J17" s="12">
        <v>135958.21922</v>
      </c>
      <c r="K17" s="12">
        <v>147982.55324000001</v>
      </c>
      <c r="L17" s="13">
        <f t="shared" si="2"/>
        <v>8.844139095807737</v>
      </c>
      <c r="M17" s="13">
        <f>K17/K$43*100</f>
        <v>6.5142477841162852E-2</v>
      </c>
    </row>
    <row r="18" spans="1:13" ht="15.6" x14ac:dyDescent="0.3">
      <c r="A18" s="9" t="s">
        <v>12</v>
      </c>
      <c r="B18" s="8">
        <f>B19</f>
        <v>301716.02964999998</v>
      </c>
      <c r="C18" s="8">
        <f>C19</f>
        <v>305456.34278000001</v>
      </c>
      <c r="D18" s="10">
        <f t="shared" si="0"/>
        <v>1.2396799514891219</v>
      </c>
      <c r="E18" s="10">
        <f>C18/C$43*100</f>
        <v>1.5169488386877812</v>
      </c>
      <c r="F18" s="8">
        <f>F19</f>
        <v>969032.81943000003</v>
      </c>
      <c r="G18" s="8">
        <f>G19</f>
        <v>865654.75179000001</v>
      </c>
      <c r="H18" s="10">
        <f t="shared" si="1"/>
        <v>-10.668169907889043</v>
      </c>
      <c r="I18" s="10">
        <f>G18/G$43*100</f>
        <v>1.5292286335271159</v>
      </c>
      <c r="J18" s="8">
        <f>J19</f>
        <v>3634828.6741900002</v>
      </c>
      <c r="K18" s="8">
        <f>K19</f>
        <v>3759533.4452399998</v>
      </c>
      <c r="L18" s="10">
        <f t="shared" si="2"/>
        <v>3.4308294070500955</v>
      </c>
      <c r="M18" s="10">
        <f>K18/K$43*100</f>
        <v>1.6549607963072965</v>
      </c>
    </row>
    <row r="19" spans="1:13" ht="13.8" x14ac:dyDescent="0.25">
      <c r="A19" s="11" t="s">
        <v>140</v>
      </c>
      <c r="B19" s="12">
        <v>301716.02964999998</v>
      </c>
      <c r="C19" s="12">
        <v>305456.34278000001</v>
      </c>
      <c r="D19" s="13">
        <f t="shared" si="0"/>
        <v>1.2396799514891219</v>
      </c>
      <c r="E19" s="13">
        <f>C19/C$43*100</f>
        <v>1.5169488386877812</v>
      </c>
      <c r="F19" s="12">
        <v>969032.81943000003</v>
      </c>
      <c r="G19" s="12">
        <v>865654.75179000001</v>
      </c>
      <c r="H19" s="13">
        <f t="shared" si="1"/>
        <v>-10.668169907889043</v>
      </c>
      <c r="I19" s="13">
        <f>G19/G$43*100</f>
        <v>1.5292286335271159</v>
      </c>
      <c r="J19" s="12">
        <v>3634828.6741900002</v>
      </c>
      <c r="K19" s="12">
        <v>3759533.4452399998</v>
      </c>
      <c r="L19" s="13">
        <f t="shared" si="2"/>
        <v>3.4308294070500955</v>
      </c>
      <c r="M19" s="13">
        <f>K19/K$43*100</f>
        <v>1.6549607963072965</v>
      </c>
    </row>
    <row r="20" spans="1:13" ht="15.6" x14ac:dyDescent="0.3">
      <c r="A20" s="9" t="s">
        <v>110</v>
      </c>
      <c r="B20" s="8">
        <f>B21</f>
        <v>675148.54590999999</v>
      </c>
      <c r="C20" s="8">
        <f>C21</f>
        <v>672715.52974000003</v>
      </c>
      <c r="D20" s="10">
        <f t="shared" si="0"/>
        <v>-0.36036753463204374</v>
      </c>
      <c r="E20" s="10">
        <f>C20/C$43*100</f>
        <v>3.3408212522904108</v>
      </c>
      <c r="F20" s="8">
        <f>F21</f>
        <v>1928897.8094299999</v>
      </c>
      <c r="G20" s="8">
        <f>G21</f>
        <v>1888457.2302900001</v>
      </c>
      <c r="H20" s="10">
        <f t="shared" si="1"/>
        <v>-2.0965641073515568</v>
      </c>
      <c r="I20" s="10">
        <f>G20/G$43*100</f>
        <v>3.3360677149628275</v>
      </c>
      <c r="J20" s="8">
        <f>J21</f>
        <v>7949638.0909500001</v>
      </c>
      <c r="K20" s="8">
        <f>K21</f>
        <v>7852012.9316699998</v>
      </c>
      <c r="L20" s="10">
        <f t="shared" si="2"/>
        <v>-1.2280453293985591</v>
      </c>
      <c r="M20" s="10">
        <f>K20/K$43*100</f>
        <v>3.4564856951770562</v>
      </c>
    </row>
    <row r="21" spans="1:13" ht="13.8" x14ac:dyDescent="0.25">
      <c r="A21" s="11" t="s">
        <v>141</v>
      </c>
      <c r="B21" s="12">
        <v>675148.54590999999</v>
      </c>
      <c r="C21" s="12">
        <v>672715.52974000003</v>
      </c>
      <c r="D21" s="13">
        <f t="shared" si="0"/>
        <v>-0.36036753463204374</v>
      </c>
      <c r="E21" s="13">
        <f>C21/C$43*100</f>
        <v>3.3408212522904108</v>
      </c>
      <c r="F21" s="12">
        <v>1928897.8094299999</v>
      </c>
      <c r="G21" s="12">
        <v>1888457.2302900001</v>
      </c>
      <c r="H21" s="13">
        <f t="shared" si="1"/>
        <v>-2.0965641073515568</v>
      </c>
      <c r="I21" s="13">
        <f>G21/G$43*100</f>
        <v>3.3360677149628275</v>
      </c>
      <c r="J21" s="12">
        <v>7949638.0909500001</v>
      </c>
      <c r="K21" s="12">
        <v>7852012.9316699998</v>
      </c>
      <c r="L21" s="13">
        <f t="shared" si="2"/>
        <v>-1.2280453293985591</v>
      </c>
      <c r="M21" s="13">
        <f>K21/K$43*100</f>
        <v>3.4564856951770562</v>
      </c>
    </row>
    <row r="22" spans="1:13" ht="16.8" x14ac:dyDescent="0.3">
      <c r="A22" s="84" t="s">
        <v>14</v>
      </c>
      <c r="B22" s="8">
        <f>B23+B27+B29</f>
        <v>16223348.560600001</v>
      </c>
      <c r="C22" s="8">
        <f>C23+C27+C29</f>
        <v>16496835.629560001</v>
      </c>
      <c r="D22" s="10">
        <f t="shared" si="0"/>
        <v>1.6857621466889399</v>
      </c>
      <c r="E22" s="10">
        <f>C22/C$43*100</f>
        <v>81.926128698227757</v>
      </c>
      <c r="F22" s="8">
        <f>F23+F27+F29</f>
        <v>44734195.390270002</v>
      </c>
      <c r="G22" s="8">
        <f>G23+G27+G29</f>
        <v>46121152.135319993</v>
      </c>
      <c r="H22" s="10">
        <f t="shared" si="1"/>
        <v>3.100439681433643</v>
      </c>
      <c r="I22" s="10">
        <f>G22/G$43*100</f>
        <v>81.475653325705423</v>
      </c>
      <c r="J22" s="8">
        <f>J23+J27+J29</f>
        <v>181135165.90049997</v>
      </c>
      <c r="K22" s="8">
        <f>K23+K27+K29</f>
        <v>185135816.63170999</v>
      </c>
      <c r="L22" s="10">
        <f t="shared" si="2"/>
        <v>2.2086549076879063</v>
      </c>
      <c r="M22" s="10">
        <f>K22/K$43*100</f>
        <v>81.49748445668024</v>
      </c>
    </row>
    <row r="23" spans="1:13" ht="15.6" x14ac:dyDescent="0.3">
      <c r="A23" s="9" t="s">
        <v>15</v>
      </c>
      <c r="B23" s="8">
        <f>B24+B25+B26</f>
        <v>1208909.3860299999</v>
      </c>
      <c r="C23" s="8">
        <f>C24+C25+C26</f>
        <v>1215545.8441600001</v>
      </c>
      <c r="D23" s="10">
        <f>(C23-B23)/B23*100</f>
        <v>0.5489624124595448</v>
      </c>
      <c r="E23" s="10">
        <f>C23/C$43*100</f>
        <v>6.0366101416932274</v>
      </c>
      <c r="F23" s="8">
        <f>F24+F25+F26</f>
        <v>3565542.8264299999</v>
      </c>
      <c r="G23" s="8">
        <f>G24+G25+G26</f>
        <v>3514441.03211</v>
      </c>
      <c r="H23" s="10">
        <f t="shared" si="1"/>
        <v>-1.4332121869691732</v>
      </c>
      <c r="I23" s="10">
        <f>G23/G$43*100</f>
        <v>6.2084611053448926</v>
      </c>
      <c r="J23" s="8">
        <f>J24+J25+J26</f>
        <v>14125930.39003</v>
      </c>
      <c r="K23" s="8">
        <f>K24+K25+K26</f>
        <v>13835148.472039999</v>
      </c>
      <c r="L23" s="10">
        <f t="shared" si="2"/>
        <v>-2.0584974579460837</v>
      </c>
      <c r="M23" s="10">
        <f>K23/K$43*100</f>
        <v>6.0902845169010931</v>
      </c>
    </row>
    <row r="24" spans="1:13" ht="13.8" x14ac:dyDescent="0.25">
      <c r="A24" s="11" t="s">
        <v>142</v>
      </c>
      <c r="B24" s="12">
        <v>816129.56044999999</v>
      </c>
      <c r="C24" s="12">
        <v>840063.87777999998</v>
      </c>
      <c r="D24" s="13">
        <f t="shared" si="0"/>
        <v>2.9326614902666943</v>
      </c>
      <c r="E24" s="13">
        <f>C24/C$43*100</f>
        <v>4.1719019884283215</v>
      </c>
      <c r="F24" s="12">
        <v>2410457.8996899999</v>
      </c>
      <c r="G24" s="12">
        <v>2423294.9934700001</v>
      </c>
      <c r="H24" s="13">
        <f t="shared" si="1"/>
        <v>0.53255830693625306</v>
      </c>
      <c r="I24" s="13">
        <f>G24/G$43*100</f>
        <v>4.2808892157461598</v>
      </c>
      <c r="J24" s="12">
        <v>9531417.6159099992</v>
      </c>
      <c r="K24" s="12">
        <v>9505745.4540299997</v>
      </c>
      <c r="L24" s="13">
        <f t="shared" si="2"/>
        <v>-0.26934253554421084</v>
      </c>
      <c r="M24" s="13">
        <f>K24/K$43*100</f>
        <v>4.1844649862109904</v>
      </c>
    </row>
    <row r="25" spans="1:13" ht="13.8" x14ac:dyDescent="0.25">
      <c r="A25" s="11" t="s">
        <v>143</v>
      </c>
      <c r="B25" s="12">
        <v>145748.10112000001</v>
      </c>
      <c r="C25" s="12">
        <v>140991.77716</v>
      </c>
      <c r="D25" s="13">
        <f t="shared" si="0"/>
        <v>-3.2633865713858907</v>
      </c>
      <c r="E25" s="13">
        <f>C25/C$43*100</f>
        <v>0.70018946302067819</v>
      </c>
      <c r="F25" s="12">
        <v>408873.97917000001</v>
      </c>
      <c r="G25" s="12">
        <v>399748.02918999997</v>
      </c>
      <c r="H25" s="13">
        <f t="shared" si="1"/>
        <v>-2.2319713273330324</v>
      </c>
      <c r="I25" s="13">
        <f>G25/G$43*100</f>
        <v>0.70617775870729427</v>
      </c>
      <c r="J25" s="12">
        <v>1698780.6959299999</v>
      </c>
      <c r="K25" s="12">
        <v>1517144.57595</v>
      </c>
      <c r="L25" s="13">
        <f t="shared" si="2"/>
        <v>-10.692146456288933</v>
      </c>
      <c r="M25" s="13">
        <f>K25/K$43*100</f>
        <v>0.66785276207782829</v>
      </c>
    </row>
    <row r="26" spans="1:13" ht="13.8" x14ac:dyDescent="0.25">
      <c r="A26" s="11" t="s">
        <v>144</v>
      </c>
      <c r="B26" s="12">
        <v>247031.72446</v>
      </c>
      <c r="C26" s="12">
        <v>234490.18922</v>
      </c>
      <c r="D26" s="13">
        <f t="shared" si="0"/>
        <v>-5.0768925600204655</v>
      </c>
      <c r="E26" s="13">
        <f>C26/C$43*100</f>
        <v>1.1645186902442264</v>
      </c>
      <c r="F26" s="12">
        <v>746210.94756999996</v>
      </c>
      <c r="G26" s="12">
        <v>691398.00945000001</v>
      </c>
      <c r="H26" s="13">
        <f t="shared" si="1"/>
        <v>-7.3455017376112801</v>
      </c>
      <c r="I26" s="13">
        <f>G26/G$43*100</f>
        <v>1.2213941308914389</v>
      </c>
      <c r="J26" s="12">
        <v>2895732.0781899998</v>
      </c>
      <c r="K26" s="12">
        <v>2812258.4420599998</v>
      </c>
      <c r="L26" s="13">
        <f t="shared" si="2"/>
        <v>-2.8826436243430313</v>
      </c>
      <c r="M26" s="13">
        <f>K26/K$43*100</f>
        <v>1.2379667686122746</v>
      </c>
    </row>
    <row r="27" spans="1:13" ht="15.6" x14ac:dyDescent="0.3">
      <c r="A27" s="9" t="s">
        <v>19</v>
      </c>
      <c r="B27" s="8">
        <f>B28</f>
        <v>3078435.56758</v>
      </c>
      <c r="C27" s="8">
        <f>C28</f>
        <v>2729593.5789800002</v>
      </c>
      <c r="D27" s="10">
        <f t="shared" si="0"/>
        <v>-11.33179437873469</v>
      </c>
      <c r="E27" s="10">
        <f>C27/C$43*100</f>
        <v>13.555632114359382</v>
      </c>
      <c r="F27" s="8">
        <f>F28</f>
        <v>8065488.8494300004</v>
      </c>
      <c r="G27" s="8">
        <f>G28</f>
        <v>7773310.1266999999</v>
      </c>
      <c r="H27" s="10">
        <f t="shared" si="1"/>
        <v>-3.6225792160217192</v>
      </c>
      <c r="I27" s="10">
        <f>G27/G$43*100</f>
        <v>13.731996963518837</v>
      </c>
      <c r="J27" s="8">
        <f>J28</f>
        <v>31112638.506519999</v>
      </c>
      <c r="K27" s="8">
        <f>K28</f>
        <v>30469747.7223</v>
      </c>
      <c r="L27" s="10">
        <f t="shared" si="2"/>
        <v>-2.0663332172399138</v>
      </c>
      <c r="M27" s="10">
        <f>K27/K$43*100</f>
        <v>13.412897820506275</v>
      </c>
    </row>
    <row r="28" spans="1:13" ht="13.8" x14ac:dyDescent="0.25">
      <c r="A28" s="11" t="s">
        <v>145</v>
      </c>
      <c r="B28" s="12">
        <v>3078435.56758</v>
      </c>
      <c r="C28" s="12">
        <v>2729593.5789800002</v>
      </c>
      <c r="D28" s="13">
        <f t="shared" si="0"/>
        <v>-11.33179437873469</v>
      </c>
      <c r="E28" s="13">
        <f>C28/C$43*100</f>
        <v>13.555632114359382</v>
      </c>
      <c r="F28" s="12">
        <v>8065488.8494300004</v>
      </c>
      <c r="G28" s="12">
        <v>7773310.1266999999</v>
      </c>
      <c r="H28" s="13">
        <f t="shared" si="1"/>
        <v>-3.6225792160217192</v>
      </c>
      <c r="I28" s="13">
        <f>G28/G$43*100</f>
        <v>13.731996963518837</v>
      </c>
      <c r="J28" s="12">
        <v>31112638.506519999</v>
      </c>
      <c r="K28" s="12">
        <v>30469747.7223</v>
      </c>
      <c r="L28" s="13">
        <f t="shared" si="2"/>
        <v>-2.0663332172399138</v>
      </c>
      <c r="M28" s="13">
        <f>K28/K$43*100</f>
        <v>13.412897820506275</v>
      </c>
    </row>
    <row r="29" spans="1:13" ht="15.6" x14ac:dyDescent="0.3">
      <c r="A29" s="9" t="s">
        <v>21</v>
      </c>
      <c r="B29" s="8">
        <f>B30+B31+B32+B33+B34+B35+B36+B37+B38+B39+B40</f>
        <v>11936003.60699</v>
      </c>
      <c r="C29" s="8">
        <f>C30+C31+C32+C33+C34+C35+C36+C37+C38+C39+C40</f>
        <v>12551696.206420001</v>
      </c>
      <c r="D29" s="10">
        <f t="shared" si="0"/>
        <v>5.1582809431243515</v>
      </c>
      <c r="E29" s="10">
        <f>C29/C$43*100</f>
        <v>62.333886442175157</v>
      </c>
      <c r="F29" s="8">
        <f>F30+F31+F32+F33+F34+F35+F36+F37+F38+F39+F40</f>
        <v>33103163.714410003</v>
      </c>
      <c r="G29" s="8">
        <f>G30+G31+G32+G33+G34+G35+G36+G37+G38+G39+G40</f>
        <v>34833400.976509996</v>
      </c>
      <c r="H29" s="10">
        <f t="shared" si="1"/>
        <v>5.2268033261932905</v>
      </c>
      <c r="I29" s="10">
        <f>G29/G$43*100</f>
        <v>61.535195256841689</v>
      </c>
      <c r="J29" s="8">
        <f>J30+J31+J32+J33+J34+J35+J36+J37+J38+J39+J40</f>
        <v>135896597.00394997</v>
      </c>
      <c r="K29" s="8">
        <f>K30+K31+K32+K33+K34+K35+K36+K37+K38+K39+K40</f>
        <v>140830920.43737</v>
      </c>
      <c r="L29" s="10">
        <f t="shared" si="2"/>
        <v>3.6309396572135002</v>
      </c>
      <c r="M29" s="10">
        <f>K29/K$43*100</f>
        <v>61.994302119272881</v>
      </c>
    </row>
    <row r="30" spans="1:13" ht="13.8" x14ac:dyDescent="0.25">
      <c r="A30" s="11" t="s">
        <v>146</v>
      </c>
      <c r="B30" s="12">
        <v>1611789.28559</v>
      </c>
      <c r="C30" s="12">
        <v>1417151.5267099999</v>
      </c>
      <c r="D30" s="13">
        <f t="shared" si="0"/>
        <v>-12.075881172566078</v>
      </c>
      <c r="E30" s="13">
        <f>C30/C$43*100</f>
        <v>7.0378187047033123</v>
      </c>
      <c r="F30" s="12">
        <v>4527907.1422899999</v>
      </c>
      <c r="G30" s="12">
        <v>4184922.6000399999</v>
      </c>
      <c r="H30" s="13">
        <f t="shared" si="1"/>
        <v>-7.5749022997087048</v>
      </c>
      <c r="I30" s="13">
        <f>G30/G$43*100</f>
        <v>7.3929051458940336</v>
      </c>
      <c r="J30" s="12">
        <v>18581140.612509999</v>
      </c>
      <c r="K30" s="12">
        <v>17571108.22132</v>
      </c>
      <c r="L30" s="13">
        <f t="shared" si="2"/>
        <v>-5.4357932715388966</v>
      </c>
      <c r="M30" s="13">
        <f>K30/K$43*100</f>
        <v>7.7348680833722607</v>
      </c>
    </row>
    <row r="31" spans="1:13" ht="13.8" x14ac:dyDescent="0.25">
      <c r="A31" s="11" t="s">
        <v>147</v>
      </c>
      <c r="B31" s="12">
        <v>3221154.5676000002</v>
      </c>
      <c r="C31" s="12">
        <v>3517875.5492400001</v>
      </c>
      <c r="D31" s="13">
        <f t="shared" si="0"/>
        <v>9.2116343818011543</v>
      </c>
      <c r="E31" s="13">
        <f>C31/C$43*100</f>
        <v>17.470376226272183</v>
      </c>
      <c r="F31" s="12">
        <v>9125527.5443300009</v>
      </c>
      <c r="G31" s="12">
        <v>9494833.7777200006</v>
      </c>
      <c r="H31" s="13">
        <f t="shared" si="1"/>
        <v>4.0469576317202858</v>
      </c>
      <c r="I31" s="13">
        <f>G31/G$43*100</f>
        <v>16.773166962285934</v>
      </c>
      <c r="J31" s="12">
        <v>35508404.487609997</v>
      </c>
      <c r="K31" s="12">
        <v>37569655.87669</v>
      </c>
      <c r="L31" s="13">
        <f t="shared" si="2"/>
        <v>5.8049676374483079</v>
      </c>
      <c r="M31" s="13">
        <f>K31/K$43*100</f>
        <v>16.538304157235338</v>
      </c>
    </row>
    <row r="32" spans="1:13" ht="13.8" x14ac:dyDescent="0.25">
      <c r="A32" s="11" t="s">
        <v>148</v>
      </c>
      <c r="B32" s="12">
        <v>143314.95522</v>
      </c>
      <c r="C32" s="12">
        <v>86375.22107</v>
      </c>
      <c r="D32" s="13">
        <f t="shared" si="0"/>
        <v>-39.730490138027065</v>
      </c>
      <c r="E32" s="13">
        <f>C32/C$43*100</f>
        <v>0.42895423320086951</v>
      </c>
      <c r="F32" s="12">
        <v>451882.45250999997</v>
      </c>
      <c r="G32" s="12">
        <v>327580.57709999999</v>
      </c>
      <c r="H32" s="13">
        <f t="shared" si="1"/>
        <v>-27.507568554512357</v>
      </c>
      <c r="I32" s="13">
        <f>G32/G$43*100</f>
        <v>0.57868982669222602</v>
      </c>
      <c r="J32" s="12">
        <v>2213694.3139900002</v>
      </c>
      <c r="K32" s="12">
        <v>1787934.89442</v>
      </c>
      <c r="L32" s="13">
        <f t="shared" si="2"/>
        <v>-19.23298157651244</v>
      </c>
      <c r="M32" s="13">
        <f>K32/K$43*100</f>
        <v>0.78705568116738278</v>
      </c>
    </row>
    <row r="33" spans="1:13" ht="13.8" x14ac:dyDescent="0.25">
      <c r="A33" s="11" t="s">
        <v>149</v>
      </c>
      <c r="B33" s="12">
        <v>1459937.4727099999</v>
      </c>
      <c r="C33" s="12">
        <v>1481583.07015</v>
      </c>
      <c r="D33" s="13">
        <f t="shared" si="0"/>
        <v>1.4826386639573441</v>
      </c>
      <c r="E33" s="13">
        <f>C33/C$43*100</f>
        <v>7.3577968531569669</v>
      </c>
      <c r="F33" s="12">
        <v>3953810.6127200001</v>
      </c>
      <c r="G33" s="12">
        <v>4000790.8510699999</v>
      </c>
      <c r="H33" s="13">
        <f t="shared" si="1"/>
        <v>1.1882268260107682</v>
      </c>
      <c r="I33" s="13">
        <f>G33/G$43*100</f>
        <v>7.0676258792070543</v>
      </c>
      <c r="J33" s="12">
        <v>16167129.68503</v>
      </c>
      <c r="K33" s="12">
        <v>16716527.25969</v>
      </c>
      <c r="L33" s="13">
        <f t="shared" si="2"/>
        <v>3.3982381867618447</v>
      </c>
      <c r="M33" s="13">
        <f>K33/K$43*100</f>
        <v>7.358678322230781</v>
      </c>
    </row>
    <row r="34" spans="1:13" ht="13.8" x14ac:dyDescent="0.25">
      <c r="A34" s="11" t="s">
        <v>150</v>
      </c>
      <c r="B34" s="12">
        <v>1026389.44756</v>
      </c>
      <c r="C34" s="12">
        <v>916602.78642999998</v>
      </c>
      <c r="D34" s="13">
        <f t="shared" si="0"/>
        <v>-10.696394179713367</v>
      </c>
      <c r="E34" s="13">
        <f>C34/C$43*100</f>
        <v>4.5520073990226955</v>
      </c>
      <c r="F34" s="12">
        <v>2759846.3047600002</v>
      </c>
      <c r="G34" s="12">
        <v>2516902.2347900001</v>
      </c>
      <c r="H34" s="13">
        <f t="shared" si="1"/>
        <v>-8.8028115750861282</v>
      </c>
      <c r="I34" s="13">
        <f>G34/G$43*100</f>
        <v>4.4462517617681474</v>
      </c>
      <c r="J34" s="12">
        <v>11347159.129310001</v>
      </c>
      <c r="K34" s="12">
        <v>10941476.17368</v>
      </c>
      <c r="L34" s="13">
        <f t="shared" si="2"/>
        <v>-3.5751940288041899</v>
      </c>
      <c r="M34" s="13">
        <f>K34/K$43*100</f>
        <v>4.8164790618094404</v>
      </c>
    </row>
    <row r="35" spans="1:13" ht="13.8" x14ac:dyDescent="0.25">
      <c r="A35" s="11" t="s">
        <v>151</v>
      </c>
      <c r="B35" s="12">
        <v>1078723.91863</v>
      </c>
      <c r="C35" s="12">
        <v>1136798.4270800001</v>
      </c>
      <c r="D35" s="13">
        <f t="shared" si="0"/>
        <v>5.3836303661233185</v>
      </c>
      <c r="E35" s="13">
        <f>C35/C$43*100</f>
        <v>5.6455368976348952</v>
      </c>
      <c r="F35" s="12">
        <v>3000069.8483199999</v>
      </c>
      <c r="G35" s="12">
        <v>3168109.8671499998</v>
      </c>
      <c r="H35" s="13">
        <f t="shared" si="1"/>
        <v>5.6012035494473631</v>
      </c>
      <c r="I35" s="13">
        <f>G35/G$43*100</f>
        <v>5.5966472926851818</v>
      </c>
      <c r="J35" s="12">
        <v>12190399.690920001</v>
      </c>
      <c r="K35" s="12">
        <v>12597773.05711</v>
      </c>
      <c r="L35" s="13">
        <f t="shared" si="2"/>
        <v>3.3417556152275374</v>
      </c>
      <c r="M35" s="13">
        <f>K35/K$43*100</f>
        <v>5.5455871942542148</v>
      </c>
    </row>
    <row r="36" spans="1:13" ht="13.8" x14ac:dyDescent="0.25">
      <c r="A36" s="11" t="s">
        <v>152</v>
      </c>
      <c r="B36" s="12">
        <v>1467690.75339</v>
      </c>
      <c r="C36" s="12">
        <v>1549577.1271599999</v>
      </c>
      <c r="D36" s="13">
        <f t="shared" si="0"/>
        <v>5.5792661758522915</v>
      </c>
      <c r="E36" s="13">
        <f>C36/C$43*100</f>
        <v>7.6954670579406264</v>
      </c>
      <c r="F36" s="12">
        <v>3956708.7258100002</v>
      </c>
      <c r="G36" s="12">
        <v>4035030.7664299998</v>
      </c>
      <c r="H36" s="13">
        <f t="shared" si="1"/>
        <v>1.9794745089295369</v>
      </c>
      <c r="I36" s="13">
        <f>G36/G$43*100</f>
        <v>7.1281126481756125</v>
      </c>
      <c r="J36" s="12">
        <v>15265494.10375</v>
      </c>
      <c r="K36" s="12">
        <v>16219149.389760001</v>
      </c>
      <c r="L36" s="13">
        <f t="shared" si="2"/>
        <v>6.2471301585694068</v>
      </c>
      <c r="M36" s="13">
        <f>K36/K$43*100</f>
        <v>7.1397307087370994</v>
      </c>
    </row>
    <row r="37" spans="1:13" ht="13.8" x14ac:dyDescent="0.25">
      <c r="A37" s="14" t="s">
        <v>153</v>
      </c>
      <c r="B37" s="12">
        <v>385061.22235</v>
      </c>
      <c r="C37" s="12">
        <v>376488.21490000002</v>
      </c>
      <c r="D37" s="13">
        <f t="shared" si="0"/>
        <v>-2.2264011415326501</v>
      </c>
      <c r="E37" s="13">
        <f>C37/C$43*100</f>
        <v>1.8697053568258231</v>
      </c>
      <c r="F37" s="12">
        <v>1055620.2737199999</v>
      </c>
      <c r="G37" s="12">
        <v>1015118.68184</v>
      </c>
      <c r="H37" s="13">
        <f t="shared" si="1"/>
        <v>-3.836757675870754</v>
      </c>
      <c r="I37" s="13">
        <f>G37/G$43*100</f>
        <v>1.7932652151311888</v>
      </c>
      <c r="J37" s="12">
        <v>4501723.9528999999</v>
      </c>
      <c r="K37" s="12">
        <v>4270943.7941500004</v>
      </c>
      <c r="L37" s="13">
        <f t="shared" si="2"/>
        <v>-5.1264840128931368</v>
      </c>
      <c r="M37" s="13">
        <f>K37/K$43*100</f>
        <v>1.8800855599514346</v>
      </c>
    </row>
    <row r="38" spans="1:13" ht="13.8" x14ac:dyDescent="0.25">
      <c r="A38" s="11" t="s">
        <v>154</v>
      </c>
      <c r="B38" s="12">
        <v>544457.50179000001</v>
      </c>
      <c r="C38" s="12">
        <v>545521.36695000005</v>
      </c>
      <c r="D38" s="13">
        <f t="shared" si="0"/>
        <v>0.19539911866443216</v>
      </c>
      <c r="E38" s="13">
        <f>C38/C$43*100</f>
        <v>2.7091531200260168</v>
      </c>
      <c r="F38" s="12">
        <v>1493296.22184</v>
      </c>
      <c r="G38" s="12">
        <v>2570081.8256399999</v>
      </c>
      <c r="H38" s="13">
        <f t="shared" si="1"/>
        <v>72.10797081326659</v>
      </c>
      <c r="I38" s="13">
        <f>G38/G$43*100</f>
        <v>4.5401965508181874</v>
      </c>
      <c r="J38" s="12">
        <v>7469856.9254099997</v>
      </c>
      <c r="K38" s="12">
        <v>8541647.5123599991</v>
      </c>
      <c r="L38" s="13">
        <f t="shared" si="2"/>
        <v>14.348207705346001</v>
      </c>
      <c r="M38" s="13">
        <f>K38/K$43*100</f>
        <v>3.7600654375689766</v>
      </c>
    </row>
    <row r="39" spans="1:13" ht="13.8" x14ac:dyDescent="0.25">
      <c r="A39" s="11" t="s">
        <v>155</v>
      </c>
      <c r="B39" s="12">
        <v>358179.14870000002</v>
      </c>
      <c r="C39" s="12">
        <v>884253.84154000005</v>
      </c>
      <c r="D39" s="13">
        <f>(C39-B39)/B39*100</f>
        <v>146.87473984718866</v>
      </c>
      <c r="E39" s="13">
        <f>C39/C$43*100</f>
        <v>4.3913569638834149</v>
      </c>
      <c r="F39" s="12">
        <v>987968.16064999998</v>
      </c>
      <c r="G39" s="12">
        <v>1699698.4080000001</v>
      </c>
      <c r="H39" s="13">
        <f t="shared" si="1"/>
        <v>72.039795987123853</v>
      </c>
      <c r="I39" s="13">
        <f>G39/G$43*100</f>
        <v>3.002614458592614</v>
      </c>
      <c r="J39" s="12">
        <v>5459688.0465799998</v>
      </c>
      <c r="K39" s="12">
        <v>7446128.2343699997</v>
      </c>
      <c r="L39" s="13">
        <f t="shared" si="2"/>
        <v>36.383767183077879</v>
      </c>
      <c r="M39" s="13">
        <f>K39/K$43*100</f>
        <v>3.2778137212109688</v>
      </c>
    </row>
    <row r="40" spans="1:13" ht="13.8" x14ac:dyDescent="0.25">
      <c r="A40" s="11" t="s">
        <v>156</v>
      </c>
      <c r="B40" s="12">
        <v>639305.33345000003</v>
      </c>
      <c r="C40" s="12">
        <v>639469.07519</v>
      </c>
      <c r="D40" s="13">
        <f>(C40-B40)/B40*100</f>
        <v>2.5612447047225328E-2</v>
      </c>
      <c r="E40" s="13">
        <f>C40/C$43*100</f>
        <v>3.1757136295083486</v>
      </c>
      <c r="F40" s="12">
        <v>1790526.4274599999</v>
      </c>
      <c r="G40" s="12">
        <v>1820331.3867299999</v>
      </c>
      <c r="H40" s="13">
        <f t="shared" si="1"/>
        <v>1.6645919776945504</v>
      </c>
      <c r="I40" s="13">
        <f>G40/G$43*100</f>
        <v>3.2157195155915219</v>
      </c>
      <c r="J40" s="12">
        <v>7191906.0559400003</v>
      </c>
      <c r="K40" s="12">
        <v>7168576.0238199998</v>
      </c>
      <c r="L40" s="13">
        <f t="shared" si="2"/>
        <v>-0.32439289304580993</v>
      </c>
      <c r="M40" s="13">
        <f>K40/K$43*100</f>
        <v>3.1556341917349773</v>
      </c>
    </row>
    <row r="41" spans="1:13" ht="15.6" x14ac:dyDescent="0.3">
      <c r="A41" s="9" t="s">
        <v>31</v>
      </c>
      <c r="B41" s="8">
        <f>B42</f>
        <v>499133.05374</v>
      </c>
      <c r="C41" s="8">
        <f>C42</f>
        <v>496923.49219999998</v>
      </c>
      <c r="D41" s="10">
        <f t="shared" si="0"/>
        <v>-0.44267986731068942</v>
      </c>
      <c r="E41" s="10">
        <f>C41/C$43*100</f>
        <v>2.4678076989626772</v>
      </c>
      <c r="F41" s="8">
        <f>F42</f>
        <v>1396781.5459100001</v>
      </c>
      <c r="G41" s="8">
        <f>G42</f>
        <v>1372845.60659</v>
      </c>
      <c r="H41" s="10">
        <f t="shared" si="1"/>
        <v>-1.7136494529218531</v>
      </c>
      <c r="I41" s="10">
        <f>G41/G$43*100</f>
        <v>2.4252102892847334</v>
      </c>
      <c r="J41" s="8">
        <f>J42</f>
        <v>5823971.4068799997</v>
      </c>
      <c r="K41" s="8">
        <f>K42</f>
        <v>5985458.8076299997</v>
      </c>
      <c r="L41" s="10">
        <f t="shared" si="2"/>
        <v>2.7728055216622636</v>
      </c>
      <c r="M41" s="10">
        <f>K41/K$43*100</f>
        <v>2.6348215327307747</v>
      </c>
    </row>
    <row r="42" spans="1:13" ht="13.8" x14ac:dyDescent="0.25">
      <c r="A42" s="11" t="s">
        <v>157</v>
      </c>
      <c r="B42" s="12">
        <v>499133.05374</v>
      </c>
      <c r="C42" s="12">
        <v>496923.49219999998</v>
      </c>
      <c r="D42" s="13">
        <f t="shared" si="0"/>
        <v>-0.44267986731068942</v>
      </c>
      <c r="E42" s="13">
        <f>C42/C$43*100</f>
        <v>2.4678076989626772</v>
      </c>
      <c r="F42" s="12">
        <v>1396781.5459100001</v>
      </c>
      <c r="G42" s="12">
        <v>1372845.60659</v>
      </c>
      <c r="H42" s="13">
        <f t="shared" si="1"/>
        <v>-1.7136494529218531</v>
      </c>
      <c r="I42" s="13">
        <f>G42/G$43*100</f>
        <v>2.4252102892847334</v>
      </c>
      <c r="J42" s="12">
        <v>5823971.4068799997</v>
      </c>
      <c r="K42" s="12">
        <v>5985458.8076299997</v>
      </c>
      <c r="L42" s="13">
        <f t="shared" si="2"/>
        <v>2.7728055216622636</v>
      </c>
      <c r="M42" s="13">
        <f>K42/K$43*100</f>
        <v>2.6348215327307747</v>
      </c>
    </row>
    <row r="43" spans="1:13" ht="15.6" x14ac:dyDescent="0.3">
      <c r="A43" s="9" t="s">
        <v>33</v>
      </c>
      <c r="B43" s="8">
        <f>B8+B22+B41</f>
        <v>19791125.783769999</v>
      </c>
      <c r="C43" s="8">
        <f>C8+C22+C41</f>
        <v>20136232.34942</v>
      </c>
      <c r="D43" s="10">
        <f t="shared" si="0"/>
        <v>1.7437439861708668</v>
      </c>
      <c r="E43" s="10">
        <f>C43/C$43*100</f>
        <v>100</v>
      </c>
      <c r="F43" s="15">
        <f>F8+F22+F41</f>
        <v>55399689.356580004</v>
      </c>
      <c r="G43" s="15">
        <f>G8+G22+G41</f>
        <v>56607281.135809995</v>
      </c>
      <c r="H43" s="16">
        <f t="shared" si="1"/>
        <v>2.1797807772121769</v>
      </c>
      <c r="I43" s="16">
        <f>G43/G$43*100</f>
        <v>100</v>
      </c>
      <c r="J43" s="15">
        <f>J8+J22+J41</f>
        <v>222721352.78268996</v>
      </c>
      <c r="K43" s="15">
        <f>K8+K22+K41</f>
        <v>227167522.85786</v>
      </c>
      <c r="L43" s="16">
        <f t="shared" si="2"/>
        <v>1.9962926857346204</v>
      </c>
      <c r="M43" s="16">
        <f>K43/K$43*100</f>
        <v>100</v>
      </c>
    </row>
    <row r="44" spans="1:13" ht="30" x14ac:dyDescent="0.25">
      <c r="A44" s="154" t="s">
        <v>224</v>
      </c>
      <c r="B44" s="155">
        <f>B45-B43</f>
        <v>2858702.4442300014</v>
      </c>
      <c r="C44" s="155">
        <f>C45-C43</f>
        <v>3248475.7185800001</v>
      </c>
      <c r="D44" s="156">
        <f t="shared" si="0"/>
        <v>13.634622069069</v>
      </c>
      <c r="E44" s="156">
        <f t="shared" ref="E44:E45" si="3">C44/C$45*100</f>
        <v>13.891452949225675</v>
      </c>
      <c r="F44" s="155">
        <f>F45-F43</f>
        <v>8343566.6504199952</v>
      </c>
      <c r="G44" s="155">
        <f>G45-G43</f>
        <v>8698304.9981900081</v>
      </c>
      <c r="H44" s="157">
        <f t="shared" si="1"/>
        <v>4.2516391686300752</v>
      </c>
      <c r="I44" s="156">
        <f t="shared" ref="I44:I45" si="4">G44/G$45*100</f>
        <v>13.319388911604019</v>
      </c>
      <c r="J44" s="155">
        <f>J45-J43</f>
        <v>35188976.666310042</v>
      </c>
      <c r="K44" s="155">
        <f>K45-K43</f>
        <v>36196308.571139991</v>
      </c>
      <c r="L44" s="157">
        <f t="shared" si="2"/>
        <v>2.8626348369896464</v>
      </c>
      <c r="M44" s="156">
        <f t="shared" ref="M44:M45" si="5">K44/K$45*100</f>
        <v>13.743841883959727</v>
      </c>
    </row>
    <row r="45" spans="1:13" ht="21" x14ac:dyDescent="0.25">
      <c r="A45" s="158" t="s">
        <v>225</v>
      </c>
      <c r="B45" s="159">
        <v>22649828.228</v>
      </c>
      <c r="C45" s="159">
        <v>23384708.068</v>
      </c>
      <c r="D45" s="160">
        <f t="shared" si="0"/>
        <v>3.2445272105486969</v>
      </c>
      <c r="E45" s="161">
        <f t="shared" si="3"/>
        <v>100</v>
      </c>
      <c r="F45" s="159">
        <v>63743256.006999999</v>
      </c>
      <c r="G45" s="159">
        <v>65305586.134000003</v>
      </c>
      <c r="H45" s="160">
        <f t="shared" si="1"/>
        <v>2.4509732085672495</v>
      </c>
      <c r="I45" s="161">
        <f t="shared" si="4"/>
        <v>100</v>
      </c>
      <c r="J45" s="159">
        <v>257910329.449</v>
      </c>
      <c r="K45" s="159">
        <v>263363831.42899999</v>
      </c>
      <c r="L45" s="160">
        <f t="shared" si="2"/>
        <v>2.1144953719577102</v>
      </c>
      <c r="M45" s="161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O32" sqref="O32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7" sqref="I7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Q2" sqref="Q2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.5546875" style="33" bestFit="1" customWidth="1"/>
    <col min="5" max="5" width="12.33203125" style="34" bestFit="1" customWidth="1"/>
    <col min="6" max="6" width="11.5546875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2025</v>
      </c>
      <c r="B2" s="112" t="s">
        <v>2</v>
      </c>
      <c r="C2" s="113">
        <f>C4+C6+C8+C10+C12+C14+C16+C18+C20+C22</f>
        <v>3012400.91304</v>
      </c>
      <c r="D2" s="113">
        <f t="shared" ref="D2:O2" si="0">D4+D6+D8+D10+D12+D14+D16+D18+D20+D22</f>
        <v>2958409.2532000002</v>
      </c>
      <c r="E2" s="113">
        <f t="shared" si="0"/>
        <v>3142473.2276599999</v>
      </c>
      <c r="F2" s="113"/>
      <c r="G2" s="113"/>
      <c r="H2" s="113"/>
      <c r="I2" s="113"/>
      <c r="J2" s="113"/>
      <c r="K2" s="113"/>
      <c r="L2" s="113"/>
      <c r="M2" s="113"/>
      <c r="N2" s="113"/>
      <c r="O2" s="113">
        <f t="shared" si="0"/>
        <v>9113283.3938999996</v>
      </c>
    </row>
    <row r="3" spans="1:15" ht="14.4" thickTop="1" x14ac:dyDescent="0.25">
      <c r="A3" s="85">
        <v>2024</v>
      </c>
      <c r="B3" s="112" t="s">
        <v>2</v>
      </c>
      <c r="C3" s="113">
        <f>C5+C7+C9+C11+C13+C15+C17+C19+C21+C23</f>
        <v>3093478.7994299997</v>
      </c>
      <c r="D3" s="113">
        <f t="shared" ref="D3:O3" si="1">D5+D7+D9+D11+D13+D15+D17+D19+D21+D23</f>
        <v>3106589.4515399998</v>
      </c>
      <c r="E3" s="113">
        <f t="shared" si="1"/>
        <v>3068644.1694299998</v>
      </c>
      <c r="F3" s="113">
        <f t="shared" si="1"/>
        <v>2582747.2358600004</v>
      </c>
      <c r="G3" s="113">
        <f t="shared" si="1"/>
        <v>3145891.5015100003</v>
      </c>
      <c r="H3" s="113">
        <f t="shared" si="1"/>
        <v>2434080.0462600002</v>
      </c>
      <c r="I3" s="113">
        <f t="shared" si="1"/>
        <v>2844767.2308</v>
      </c>
      <c r="J3" s="113">
        <f t="shared" si="1"/>
        <v>2839136.9246899998</v>
      </c>
      <c r="K3" s="113">
        <f t="shared" si="1"/>
        <v>2960519.6463200003</v>
      </c>
      <c r="L3" s="113">
        <f t="shared" si="1"/>
        <v>3375112.0262599997</v>
      </c>
      <c r="M3" s="113">
        <f t="shared" si="1"/>
        <v>3325496.1170499995</v>
      </c>
      <c r="N3" s="113">
        <f t="shared" si="1"/>
        <v>3425213.2958699996</v>
      </c>
      <c r="O3" s="113">
        <f t="shared" si="1"/>
        <v>36201676.445019998</v>
      </c>
    </row>
    <row r="4" spans="1:15" s="36" customFormat="1" ht="13.8" x14ac:dyDescent="0.25">
      <c r="A4" s="86">
        <v>2025</v>
      </c>
      <c r="B4" s="114" t="s">
        <v>132</v>
      </c>
      <c r="C4" s="115">
        <v>1026829.82343</v>
      </c>
      <c r="D4" s="115">
        <v>1064970.7855400001</v>
      </c>
      <c r="E4" s="115">
        <v>1125691.30746</v>
      </c>
      <c r="F4" s="115"/>
      <c r="G4" s="115"/>
      <c r="H4" s="115"/>
      <c r="I4" s="115"/>
      <c r="J4" s="115"/>
      <c r="K4" s="115"/>
      <c r="L4" s="115"/>
      <c r="M4" s="115"/>
      <c r="N4" s="115"/>
      <c r="O4" s="116">
        <v>3217491.9164300002</v>
      </c>
    </row>
    <row r="5" spans="1:15" ht="13.8" x14ac:dyDescent="0.25">
      <c r="A5" s="85">
        <v>2024</v>
      </c>
      <c r="B5" s="114" t="s">
        <v>132</v>
      </c>
      <c r="C5" s="115">
        <v>1010012.11451</v>
      </c>
      <c r="D5" s="115">
        <v>1046831.47796</v>
      </c>
      <c r="E5" s="115">
        <v>1037467.4981</v>
      </c>
      <c r="F5" s="115">
        <v>864923.05787999998</v>
      </c>
      <c r="G5" s="115">
        <v>1059528.9378800001</v>
      </c>
      <c r="H5" s="115">
        <v>809210.32958000002</v>
      </c>
      <c r="I5" s="115">
        <v>941717.77703</v>
      </c>
      <c r="J5" s="115">
        <v>964892.61820999999</v>
      </c>
      <c r="K5" s="115">
        <v>943379.96698000003</v>
      </c>
      <c r="L5" s="115">
        <v>1034086.65477</v>
      </c>
      <c r="M5" s="115">
        <v>1057452.73511</v>
      </c>
      <c r="N5" s="115">
        <v>1130079.97484</v>
      </c>
      <c r="O5" s="116">
        <v>11899583.14285</v>
      </c>
    </row>
    <row r="6" spans="1:15" s="36" customFormat="1" ht="13.8" x14ac:dyDescent="0.25">
      <c r="A6" s="86">
        <v>2025</v>
      </c>
      <c r="B6" s="114" t="s">
        <v>133</v>
      </c>
      <c r="C6" s="115">
        <v>353231.04644000001</v>
      </c>
      <c r="D6" s="115">
        <v>319228.95542999997</v>
      </c>
      <c r="E6" s="115">
        <v>298755.66269999999</v>
      </c>
      <c r="F6" s="115"/>
      <c r="G6" s="115"/>
      <c r="H6" s="115"/>
      <c r="I6" s="115"/>
      <c r="J6" s="115"/>
      <c r="K6" s="115"/>
      <c r="L6" s="115"/>
      <c r="M6" s="115"/>
      <c r="N6" s="115"/>
      <c r="O6" s="116">
        <v>971215.66457000002</v>
      </c>
    </row>
    <row r="7" spans="1:15" ht="13.8" x14ac:dyDescent="0.25">
      <c r="A7" s="85">
        <v>2024</v>
      </c>
      <c r="B7" s="114" t="s">
        <v>133</v>
      </c>
      <c r="C7" s="115">
        <v>365786.03013999999</v>
      </c>
      <c r="D7" s="115">
        <v>318978.49057999998</v>
      </c>
      <c r="E7" s="115">
        <v>276701.53295999998</v>
      </c>
      <c r="F7" s="115">
        <v>211805.69589</v>
      </c>
      <c r="G7" s="115">
        <v>283633.45166999998</v>
      </c>
      <c r="H7" s="115">
        <v>259744.38430000001</v>
      </c>
      <c r="I7" s="115">
        <v>205539.19399999999</v>
      </c>
      <c r="J7" s="115">
        <v>213029.55345000001</v>
      </c>
      <c r="K7" s="115">
        <v>267547.43411999999</v>
      </c>
      <c r="L7" s="115">
        <v>289011.94835000002</v>
      </c>
      <c r="M7" s="115">
        <v>359909.86897000001</v>
      </c>
      <c r="N7" s="115">
        <v>349164.62488999998</v>
      </c>
      <c r="O7" s="116">
        <v>3400852.2093199999</v>
      </c>
    </row>
    <row r="8" spans="1:15" s="36" customFormat="1" ht="13.8" x14ac:dyDescent="0.25">
      <c r="A8" s="86">
        <v>2025</v>
      </c>
      <c r="B8" s="114" t="s">
        <v>134</v>
      </c>
      <c r="C8" s="115">
        <v>210407.02460999999</v>
      </c>
      <c r="D8" s="115">
        <v>199142.00245</v>
      </c>
      <c r="E8" s="115">
        <v>224790.12427</v>
      </c>
      <c r="F8" s="115"/>
      <c r="G8" s="115"/>
      <c r="H8" s="115"/>
      <c r="I8" s="115"/>
      <c r="J8" s="115"/>
      <c r="K8" s="115"/>
      <c r="L8" s="115"/>
      <c r="M8" s="115"/>
      <c r="N8" s="115"/>
      <c r="O8" s="116">
        <v>634339.15133000002</v>
      </c>
    </row>
    <row r="9" spans="1:15" ht="13.8" x14ac:dyDescent="0.25">
      <c r="A9" s="85">
        <v>2024</v>
      </c>
      <c r="B9" s="114" t="s">
        <v>134</v>
      </c>
      <c r="C9" s="115">
        <v>232088.57702</v>
      </c>
      <c r="D9" s="115">
        <v>234169.64285</v>
      </c>
      <c r="E9" s="115">
        <v>239526.91080000001</v>
      </c>
      <c r="F9" s="115">
        <v>199500.29772999999</v>
      </c>
      <c r="G9" s="115">
        <v>216860.58147999999</v>
      </c>
      <c r="H9" s="115">
        <v>164240.44820000001</v>
      </c>
      <c r="I9" s="115">
        <v>225422.81914000001</v>
      </c>
      <c r="J9" s="115">
        <v>219206.78563</v>
      </c>
      <c r="K9" s="115">
        <v>227187.02257999999</v>
      </c>
      <c r="L9" s="115">
        <v>277444.24638000003</v>
      </c>
      <c r="M9" s="115">
        <v>242634.28364000001</v>
      </c>
      <c r="N9" s="115">
        <v>247734.20465999999</v>
      </c>
      <c r="O9" s="116">
        <v>2726015.8201100002</v>
      </c>
    </row>
    <row r="10" spans="1:15" s="36" customFormat="1" ht="13.8" x14ac:dyDescent="0.25">
      <c r="A10" s="86">
        <v>2025</v>
      </c>
      <c r="B10" s="114" t="s">
        <v>135</v>
      </c>
      <c r="C10" s="115">
        <v>164567.72263999999</v>
      </c>
      <c r="D10" s="115">
        <v>146563.74961</v>
      </c>
      <c r="E10" s="115">
        <v>163177.39687999999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6">
        <v>474308.86913000001</v>
      </c>
    </row>
    <row r="11" spans="1:15" ht="13.8" x14ac:dyDescent="0.25">
      <c r="A11" s="85">
        <v>2024</v>
      </c>
      <c r="B11" s="114" t="s">
        <v>135</v>
      </c>
      <c r="C11" s="115">
        <v>160121.91939</v>
      </c>
      <c r="D11" s="115">
        <v>170080.51697</v>
      </c>
      <c r="E11" s="115">
        <v>157757.54418999999</v>
      </c>
      <c r="F11" s="115">
        <v>114264.85248</v>
      </c>
      <c r="G11" s="115">
        <v>135676.91488999999</v>
      </c>
      <c r="H11" s="115">
        <v>88539.556700000001</v>
      </c>
      <c r="I11" s="115">
        <v>103560.59712000001</v>
      </c>
      <c r="J11" s="115">
        <v>118725.05296</v>
      </c>
      <c r="K11" s="115">
        <v>196648.64553000001</v>
      </c>
      <c r="L11" s="115">
        <v>235234.56353000001</v>
      </c>
      <c r="M11" s="115">
        <v>192718.51251</v>
      </c>
      <c r="N11" s="115">
        <v>178780.63370999999</v>
      </c>
      <c r="O11" s="116">
        <v>1852109.3099799999</v>
      </c>
    </row>
    <row r="12" spans="1:15" s="36" customFormat="1" ht="13.8" x14ac:dyDescent="0.25">
      <c r="A12" s="86">
        <v>2025</v>
      </c>
      <c r="B12" s="114" t="s">
        <v>136</v>
      </c>
      <c r="C12" s="115">
        <v>208324.00883000001</v>
      </c>
      <c r="D12" s="115">
        <v>217622.74570999999</v>
      </c>
      <c r="E12" s="115">
        <v>217733.51900999999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6">
        <v>643680.27355000004</v>
      </c>
    </row>
    <row r="13" spans="1:15" ht="13.8" x14ac:dyDescent="0.25">
      <c r="A13" s="85">
        <v>2024</v>
      </c>
      <c r="B13" s="114" t="s">
        <v>136</v>
      </c>
      <c r="C13" s="115">
        <v>206128.32986999999</v>
      </c>
      <c r="D13" s="115">
        <v>196631.18028</v>
      </c>
      <c r="E13" s="115">
        <v>200759.99325</v>
      </c>
      <c r="F13" s="115">
        <v>176579.71083</v>
      </c>
      <c r="G13" s="115">
        <v>234691.50318999999</v>
      </c>
      <c r="H13" s="115">
        <v>151405.27651</v>
      </c>
      <c r="I13" s="115">
        <v>214662.48196999999</v>
      </c>
      <c r="J13" s="115">
        <v>161813.43124999999</v>
      </c>
      <c r="K13" s="115">
        <v>194028.25719999999</v>
      </c>
      <c r="L13" s="115">
        <v>320557.99998000002</v>
      </c>
      <c r="M13" s="115">
        <v>291334.76049999997</v>
      </c>
      <c r="N13" s="115">
        <v>286625.08273999998</v>
      </c>
      <c r="O13" s="116">
        <v>2635218.0075699999</v>
      </c>
    </row>
    <row r="14" spans="1:15" s="36" customFormat="1" ht="13.8" x14ac:dyDescent="0.25">
      <c r="A14" s="86">
        <v>2025</v>
      </c>
      <c r="B14" s="114" t="s">
        <v>137</v>
      </c>
      <c r="C14" s="115">
        <v>51262.624709999996</v>
      </c>
      <c r="D14" s="115">
        <v>41184.703880000001</v>
      </c>
      <c r="E14" s="115">
        <v>52866.562619999997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6">
        <v>145313.89121</v>
      </c>
    </row>
    <row r="15" spans="1:15" ht="13.8" x14ac:dyDescent="0.25">
      <c r="A15" s="85">
        <v>2024</v>
      </c>
      <c r="B15" s="114" t="s">
        <v>137</v>
      </c>
      <c r="C15" s="115">
        <v>83436.900699999998</v>
      </c>
      <c r="D15" s="115">
        <v>82610.768530000001</v>
      </c>
      <c r="E15" s="115">
        <v>78426.065130000003</v>
      </c>
      <c r="F15" s="115">
        <v>49173.907709999999</v>
      </c>
      <c r="G15" s="115">
        <v>69796.724189999994</v>
      </c>
      <c r="H15" s="115">
        <v>70268.485010000004</v>
      </c>
      <c r="I15" s="115">
        <v>61429.349410000003</v>
      </c>
      <c r="J15" s="115">
        <v>55487.356070000002</v>
      </c>
      <c r="K15" s="115">
        <v>56089.077680000002</v>
      </c>
      <c r="L15" s="115">
        <v>60641.231679999997</v>
      </c>
      <c r="M15" s="115">
        <v>74775.331439999994</v>
      </c>
      <c r="N15" s="115">
        <v>71035.422909999994</v>
      </c>
      <c r="O15" s="116">
        <v>813170.62046000001</v>
      </c>
    </row>
    <row r="16" spans="1:15" ht="13.8" x14ac:dyDescent="0.25">
      <c r="A16" s="86">
        <v>2025</v>
      </c>
      <c r="B16" s="114" t="s">
        <v>138</v>
      </c>
      <c r="C16" s="115">
        <v>86044.394719999997</v>
      </c>
      <c r="D16" s="115">
        <v>67747.011870000002</v>
      </c>
      <c r="E16" s="115">
        <v>62793.522810000002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6">
        <v>216584.92939999999</v>
      </c>
    </row>
    <row r="17" spans="1:15" ht="13.8" x14ac:dyDescent="0.25">
      <c r="A17" s="85">
        <v>2024</v>
      </c>
      <c r="B17" s="114" t="s">
        <v>138</v>
      </c>
      <c r="C17" s="115">
        <v>64406.00015</v>
      </c>
      <c r="D17" s="115">
        <v>76260.280750000005</v>
      </c>
      <c r="E17" s="115">
        <v>83673.392269999997</v>
      </c>
      <c r="F17" s="115">
        <v>67010.118220000004</v>
      </c>
      <c r="G17" s="115">
        <v>76952.423450000002</v>
      </c>
      <c r="H17" s="115">
        <v>80441.30154</v>
      </c>
      <c r="I17" s="115">
        <v>93554.62242</v>
      </c>
      <c r="J17" s="115">
        <v>98098.891300000003</v>
      </c>
      <c r="K17" s="115">
        <v>77068.329750000004</v>
      </c>
      <c r="L17" s="115">
        <v>91153.999240000005</v>
      </c>
      <c r="M17" s="115">
        <v>79503.759460000001</v>
      </c>
      <c r="N17" s="115">
        <v>90566.730309999999</v>
      </c>
      <c r="O17" s="116">
        <v>978689.84886000003</v>
      </c>
    </row>
    <row r="18" spans="1:15" ht="13.8" x14ac:dyDescent="0.25">
      <c r="A18" s="86">
        <v>2025</v>
      </c>
      <c r="B18" s="114" t="s">
        <v>139</v>
      </c>
      <c r="C18" s="115">
        <v>18347.959439999999</v>
      </c>
      <c r="D18" s="115">
        <v>19395.497370000001</v>
      </c>
      <c r="E18" s="115">
        <v>18493.259389999999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6">
        <v>56236.716200000003</v>
      </c>
    </row>
    <row r="19" spans="1:15" ht="13.8" x14ac:dyDescent="0.25">
      <c r="A19" s="85">
        <v>2024</v>
      </c>
      <c r="B19" s="114" t="s">
        <v>139</v>
      </c>
      <c r="C19" s="115">
        <v>13984.519</v>
      </c>
      <c r="D19" s="115">
        <v>17475.448970000001</v>
      </c>
      <c r="E19" s="115">
        <v>17466.657169999999</v>
      </c>
      <c r="F19" s="115">
        <v>14415.68665</v>
      </c>
      <c r="G19" s="115">
        <v>14684.50734</v>
      </c>
      <c r="H19" s="115">
        <v>7954.6204200000002</v>
      </c>
      <c r="I19" s="115">
        <v>6293.0091000000002</v>
      </c>
      <c r="J19" s="115">
        <v>5688.9342999999999</v>
      </c>
      <c r="K19" s="115">
        <v>7601.4904299999998</v>
      </c>
      <c r="L19" s="115">
        <v>10952.754269999999</v>
      </c>
      <c r="M19" s="115">
        <v>10347.75664</v>
      </c>
      <c r="N19" s="115">
        <v>13807.07789</v>
      </c>
      <c r="O19" s="116">
        <v>140672.46218</v>
      </c>
    </row>
    <row r="20" spans="1:15" ht="13.8" x14ac:dyDescent="0.25">
      <c r="A20" s="86">
        <v>2025</v>
      </c>
      <c r="B20" s="114" t="s">
        <v>140</v>
      </c>
      <c r="C20" s="117">
        <v>284510.22687999997</v>
      </c>
      <c r="D20" s="117">
        <v>275688.18212999997</v>
      </c>
      <c r="E20" s="117">
        <v>305456.34278000001</v>
      </c>
      <c r="F20" s="117"/>
      <c r="G20" s="117"/>
      <c r="H20" s="115"/>
      <c r="I20" s="115"/>
      <c r="J20" s="115"/>
      <c r="K20" s="115"/>
      <c r="L20" s="115"/>
      <c r="M20" s="115"/>
      <c r="N20" s="115"/>
      <c r="O20" s="116">
        <v>865654.75179000001</v>
      </c>
    </row>
    <row r="21" spans="1:15" ht="13.8" x14ac:dyDescent="0.25">
      <c r="A21" s="85">
        <v>2024</v>
      </c>
      <c r="B21" s="114" t="s">
        <v>140</v>
      </c>
      <c r="C21" s="115">
        <v>355960.40323</v>
      </c>
      <c r="D21" s="115">
        <v>311356.38655</v>
      </c>
      <c r="E21" s="115">
        <v>301716.02964999998</v>
      </c>
      <c r="F21" s="115">
        <v>302178.77643000003</v>
      </c>
      <c r="G21" s="115">
        <v>317479.84360000002</v>
      </c>
      <c r="H21" s="115">
        <v>257665.70292000001</v>
      </c>
      <c r="I21" s="115">
        <v>286297.64627000003</v>
      </c>
      <c r="J21" s="115">
        <v>337285.63448000001</v>
      </c>
      <c r="K21" s="115">
        <v>330368.84255</v>
      </c>
      <c r="L21" s="115">
        <v>366778.44579000003</v>
      </c>
      <c r="M21" s="115">
        <v>346917.12206000002</v>
      </c>
      <c r="N21" s="115">
        <v>348906.67934999999</v>
      </c>
      <c r="O21" s="116">
        <v>3862911.5128799998</v>
      </c>
    </row>
    <row r="22" spans="1:15" ht="13.8" x14ac:dyDescent="0.25">
      <c r="A22" s="86">
        <v>2025</v>
      </c>
      <c r="B22" s="114" t="s">
        <v>141</v>
      </c>
      <c r="C22" s="117">
        <v>608876.08134000003</v>
      </c>
      <c r="D22" s="117">
        <v>606865.61921000003</v>
      </c>
      <c r="E22" s="117">
        <v>672715.52974000003</v>
      </c>
      <c r="F22" s="117"/>
      <c r="G22" s="117"/>
      <c r="H22" s="115"/>
      <c r="I22" s="115"/>
      <c r="J22" s="115"/>
      <c r="K22" s="115"/>
      <c r="L22" s="115"/>
      <c r="M22" s="115"/>
      <c r="N22" s="115"/>
      <c r="O22" s="116">
        <v>1888457.2302900001</v>
      </c>
    </row>
    <row r="23" spans="1:15" ht="13.8" x14ac:dyDescent="0.25">
      <c r="A23" s="85">
        <v>2024</v>
      </c>
      <c r="B23" s="114" t="s">
        <v>141</v>
      </c>
      <c r="C23" s="115">
        <v>601554.00541999994</v>
      </c>
      <c r="D23" s="117">
        <v>652195.25809999998</v>
      </c>
      <c r="E23" s="115">
        <v>675148.54590999999</v>
      </c>
      <c r="F23" s="115">
        <v>582895.13204000005</v>
      </c>
      <c r="G23" s="115">
        <v>736586.61381999997</v>
      </c>
      <c r="H23" s="115">
        <v>544609.94108000002</v>
      </c>
      <c r="I23" s="115">
        <v>706289.73433999997</v>
      </c>
      <c r="J23" s="115">
        <v>664908.66703999997</v>
      </c>
      <c r="K23" s="115">
        <v>660600.57949999999</v>
      </c>
      <c r="L23" s="115">
        <v>689250.18226999999</v>
      </c>
      <c r="M23" s="115">
        <v>669901.98672000004</v>
      </c>
      <c r="N23" s="115">
        <v>708512.86456999998</v>
      </c>
      <c r="O23" s="116">
        <v>7892453.5108099999</v>
      </c>
    </row>
    <row r="24" spans="1:15" ht="13.8" x14ac:dyDescent="0.25">
      <c r="A24" s="86">
        <v>2025</v>
      </c>
      <c r="B24" s="112" t="s">
        <v>14</v>
      </c>
      <c r="C24" s="118">
        <f>C26+C28+C30+C32+C34+C36+C38+C40+C42+C44+C46+C48+C50+C52+C54</f>
        <v>14947830.597730001</v>
      </c>
      <c r="D24" s="118">
        <f>D26+D28+D30+D32+D34+D36+D38+D40+D42+D44+D46+D48+D50+D52+D54</f>
        <v>14676485.90803</v>
      </c>
      <c r="E24" s="118">
        <f>E26+E28+E30+E32+E34+E36+E38+E40+E42+E44+E46+E48+E50+E52+E54</f>
        <v>16496835.629560001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>
        <f>O26+O28+O30+O32+O34+O36+O38+O40+O42+O44+O46+O48+O50+O52+O54</f>
        <v>46121152.13532</v>
      </c>
    </row>
    <row r="25" spans="1:15" ht="13.8" x14ac:dyDescent="0.25">
      <c r="A25" s="85">
        <v>2024</v>
      </c>
      <c r="B25" s="112" t="s">
        <v>14</v>
      </c>
      <c r="C25" s="118">
        <f>C27+C29+C31+C33+C35+C37+C39+C41+C43+C45+C47+C49+C51+C53+C55</f>
        <v>13627861.968499999</v>
      </c>
      <c r="D25" s="118">
        <f>D27+D29+D31+D33+D35+D37+D39+D41+D43+D45+D47+D49+D51+D53+D55</f>
        <v>14882984.861170001</v>
      </c>
      <c r="E25" s="118">
        <f>E27+E29+E31+E33+E35+E37+E39+E41+E43+E45+E47+E49+E51+E53+E55</f>
        <v>16223348.560600001</v>
      </c>
      <c r="F25" s="118">
        <f>F27+F29+F31+F33+F35+F37+F39+F41+F43+F45+F47+F49+F51+F53+F55</f>
        <v>13218359.681540001</v>
      </c>
      <c r="G25" s="118">
        <f>G27+G29+G31+G33+G35+G37+G39+G41+G43+G45+G47+G49+G51+G53+G55</f>
        <v>17152885.69156</v>
      </c>
      <c r="H25" s="118">
        <f>H27+H29+H31+H33+H35+H37+H39+H41+H43+H45+H47+H49+H51+H53+H55</f>
        <v>13245037.4947</v>
      </c>
      <c r="I25" s="118">
        <f>I27+I29+I31+I33+I35+I37+I39+I41+I43+I45+I47+I49+I51+I53+I55</f>
        <v>15905799.406019999</v>
      </c>
      <c r="J25" s="118">
        <f>J27+J29+J31+J33+J35+J37+J39+J41+J43+J45+J47+J49+J51+J53+J55</f>
        <v>15477758.664740002</v>
      </c>
      <c r="K25" s="118">
        <f>K27+K29+K31+K33+K35+K37+K39+K41+K43+K45+K47+K49+K51+K53+K55</f>
        <v>15729908.322030002</v>
      </c>
      <c r="L25" s="118">
        <f>L27+L29+L31+L33+L35+L37+L39+L41+L43+L45+L47+L49+L51+L53+L55</f>
        <v>16499251.88239</v>
      </c>
      <c r="M25" s="118">
        <f>M27+M29+M31+M33+M35+M37+M39+M41+M43+M45+M47+M49+M51+M53+M55</f>
        <v>15594179.04008</v>
      </c>
      <c r="N25" s="118">
        <f>N27+N29+N31+N33+N35+N37+N39+N41+N43+N45+N47+N49+N51+N53+N55</f>
        <v>16191484.313330002</v>
      </c>
      <c r="O25" s="118">
        <f>O27+O29+O31+O33+O35+O37+O39+O41+O43+O45+O47+O49+O51+O53+O55</f>
        <v>183748859.88665998</v>
      </c>
    </row>
    <row r="26" spans="1:15" ht="13.8" x14ac:dyDescent="0.25">
      <c r="A26" s="86">
        <v>2025</v>
      </c>
      <c r="B26" s="114" t="s">
        <v>142</v>
      </c>
      <c r="C26" s="115">
        <v>825600.31779999996</v>
      </c>
      <c r="D26" s="115">
        <v>757630.79789000005</v>
      </c>
      <c r="E26" s="115">
        <v>840063.87777999998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6">
        <v>2423294.9934700001</v>
      </c>
    </row>
    <row r="27" spans="1:15" ht="13.8" x14ac:dyDescent="0.25">
      <c r="A27" s="85">
        <v>2024</v>
      </c>
      <c r="B27" s="114" t="s">
        <v>142</v>
      </c>
      <c r="C27" s="115">
        <v>784313.65960999997</v>
      </c>
      <c r="D27" s="115">
        <v>810014.67963000003</v>
      </c>
      <c r="E27" s="115">
        <v>816129.56044999999</v>
      </c>
      <c r="F27" s="115">
        <v>698226.25777999999</v>
      </c>
      <c r="G27" s="115">
        <v>863022.51428</v>
      </c>
      <c r="H27" s="115">
        <v>645030.11838999996</v>
      </c>
      <c r="I27" s="115">
        <v>797534.83585000003</v>
      </c>
      <c r="J27" s="115">
        <v>798307.12505000003</v>
      </c>
      <c r="K27" s="115">
        <v>805254.16966999997</v>
      </c>
      <c r="L27" s="115">
        <v>840102.71874000004</v>
      </c>
      <c r="M27" s="115">
        <v>853609.65006999997</v>
      </c>
      <c r="N27" s="115">
        <v>781363.07073000004</v>
      </c>
      <c r="O27" s="116">
        <v>9492908.3602499999</v>
      </c>
    </row>
    <row r="28" spans="1:15" ht="13.8" x14ac:dyDescent="0.25">
      <c r="A28" s="86">
        <v>2025</v>
      </c>
      <c r="B28" s="114" t="s">
        <v>143</v>
      </c>
      <c r="C28" s="115">
        <v>126434.4322</v>
      </c>
      <c r="D28" s="115">
        <v>132321.81982999999</v>
      </c>
      <c r="E28" s="115">
        <v>140991.77716</v>
      </c>
      <c r="F28" s="115"/>
      <c r="G28" s="115"/>
      <c r="H28" s="115"/>
      <c r="I28" s="115"/>
      <c r="J28" s="115"/>
      <c r="K28" s="115"/>
      <c r="L28" s="115"/>
      <c r="M28" s="115"/>
      <c r="N28" s="115"/>
      <c r="O28" s="116">
        <v>399748.02918999997</v>
      </c>
    </row>
    <row r="29" spans="1:15" ht="13.8" x14ac:dyDescent="0.25">
      <c r="A29" s="85">
        <v>2024</v>
      </c>
      <c r="B29" s="114" t="s">
        <v>143</v>
      </c>
      <c r="C29" s="115">
        <v>120200.54958000001</v>
      </c>
      <c r="D29" s="115">
        <v>142925.32847000001</v>
      </c>
      <c r="E29" s="115">
        <v>145748.10112000001</v>
      </c>
      <c r="F29" s="115">
        <v>105393.16744999999</v>
      </c>
      <c r="G29" s="115">
        <v>135760.5104</v>
      </c>
      <c r="H29" s="115">
        <v>98665.5095</v>
      </c>
      <c r="I29" s="115">
        <v>138549.79115</v>
      </c>
      <c r="J29" s="115">
        <v>147827.05361</v>
      </c>
      <c r="K29" s="115">
        <v>131952.45306999999</v>
      </c>
      <c r="L29" s="115">
        <v>132656.07342</v>
      </c>
      <c r="M29" s="115">
        <v>116573.42902</v>
      </c>
      <c r="N29" s="115">
        <v>110018.55914</v>
      </c>
      <c r="O29" s="116">
        <v>1526270.52593</v>
      </c>
    </row>
    <row r="30" spans="1:15" s="36" customFormat="1" ht="13.8" x14ac:dyDescent="0.25">
      <c r="A30" s="86">
        <v>2025</v>
      </c>
      <c r="B30" s="114" t="s">
        <v>144</v>
      </c>
      <c r="C30" s="115">
        <v>229214.63688000001</v>
      </c>
      <c r="D30" s="115">
        <v>227693.18335000001</v>
      </c>
      <c r="E30" s="115">
        <v>234490.18922</v>
      </c>
      <c r="F30" s="115"/>
      <c r="G30" s="115"/>
      <c r="H30" s="115"/>
      <c r="I30" s="115"/>
      <c r="J30" s="115"/>
      <c r="K30" s="115"/>
      <c r="L30" s="115"/>
      <c r="M30" s="115"/>
      <c r="N30" s="115"/>
      <c r="O30" s="116">
        <v>691398.00945000001</v>
      </c>
    </row>
    <row r="31" spans="1:15" ht="13.8" x14ac:dyDescent="0.25">
      <c r="A31" s="85">
        <v>2024</v>
      </c>
      <c r="B31" s="114" t="s">
        <v>144</v>
      </c>
      <c r="C31" s="115">
        <v>238938.0986</v>
      </c>
      <c r="D31" s="115">
        <v>260241.12450999999</v>
      </c>
      <c r="E31" s="115">
        <v>247031.72446</v>
      </c>
      <c r="F31" s="115">
        <v>190091.02384000001</v>
      </c>
      <c r="G31" s="115">
        <v>260317.93539</v>
      </c>
      <c r="H31" s="115">
        <v>177521.5197</v>
      </c>
      <c r="I31" s="115">
        <v>230129.87051000001</v>
      </c>
      <c r="J31" s="115">
        <v>231281.49836</v>
      </c>
      <c r="K31" s="115">
        <v>250292.78182</v>
      </c>
      <c r="L31" s="115">
        <v>274182.40727999998</v>
      </c>
      <c r="M31" s="115">
        <v>259904.95394000001</v>
      </c>
      <c r="N31" s="115">
        <v>247138.44177</v>
      </c>
      <c r="O31" s="116">
        <v>2867071.3801799999</v>
      </c>
    </row>
    <row r="32" spans="1:15" ht="13.8" x14ac:dyDescent="0.25">
      <c r="A32" s="86">
        <v>2025</v>
      </c>
      <c r="B32" s="114" t="s">
        <v>145</v>
      </c>
      <c r="C32" s="117">
        <v>2550006.4167399998</v>
      </c>
      <c r="D32" s="117">
        <v>2493710.1309799999</v>
      </c>
      <c r="E32" s="117">
        <v>2729593.5789800002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6">
        <v>7773310.1266999999</v>
      </c>
    </row>
    <row r="33" spans="1:15" ht="13.8" x14ac:dyDescent="0.25">
      <c r="A33" s="85">
        <v>2024</v>
      </c>
      <c r="B33" s="114" t="s">
        <v>145</v>
      </c>
      <c r="C33" s="115">
        <v>2368416.5682799998</v>
      </c>
      <c r="D33" s="115">
        <v>2618636.7135700001</v>
      </c>
      <c r="E33" s="115">
        <v>3078435.56758</v>
      </c>
      <c r="F33" s="117">
        <v>2491932.4256899999</v>
      </c>
      <c r="G33" s="117">
        <v>3021030.8900700002</v>
      </c>
      <c r="H33" s="117">
        <v>2217378.6297599999</v>
      </c>
      <c r="I33" s="117">
        <v>2583683.7451499999</v>
      </c>
      <c r="J33" s="117">
        <v>2555725.59442</v>
      </c>
      <c r="K33" s="117">
        <v>2183427.0186999999</v>
      </c>
      <c r="L33" s="117">
        <v>2450994.4781200001</v>
      </c>
      <c r="M33" s="117">
        <v>2519139.5018600002</v>
      </c>
      <c r="N33" s="117">
        <v>2673125.31183</v>
      </c>
      <c r="O33" s="116">
        <v>30761926.44503</v>
      </c>
    </row>
    <row r="34" spans="1:15" ht="13.8" x14ac:dyDescent="0.25">
      <c r="A34" s="86">
        <v>2025</v>
      </c>
      <c r="B34" s="114" t="s">
        <v>146</v>
      </c>
      <c r="C34" s="115">
        <v>1410732.31776</v>
      </c>
      <c r="D34" s="115">
        <v>1357038.75557</v>
      </c>
      <c r="E34" s="115">
        <v>1417151.5267099999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6">
        <v>4184922.6000399999</v>
      </c>
    </row>
    <row r="35" spans="1:15" ht="13.8" x14ac:dyDescent="0.25">
      <c r="A35" s="85">
        <v>2024</v>
      </c>
      <c r="B35" s="114" t="s">
        <v>146</v>
      </c>
      <c r="C35" s="115">
        <v>1418087.7166500001</v>
      </c>
      <c r="D35" s="115">
        <v>1498030.14005</v>
      </c>
      <c r="E35" s="115">
        <v>1611789.28559</v>
      </c>
      <c r="F35" s="115">
        <v>1225816.8726600001</v>
      </c>
      <c r="G35" s="115">
        <v>1640805.07917</v>
      </c>
      <c r="H35" s="115">
        <v>1294233.0181199999</v>
      </c>
      <c r="I35" s="115">
        <v>1657615.24786</v>
      </c>
      <c r="J35" s="115">
        <v>1667878.7731300001</v>
      </c>
      <c r="K35" s="115">
        <v>1580969.65998</v>
      </c>
      <c r="L35" s="115">
        <v>1572138.5941999999</v>
      </c>
      <c r="M35" s="115">
        <v>1486172.1368799999</v>
      </c>
      <c r="N35" s="115">
        <v>1260556.2392800001</v>
      </c>
      <c r="O35" s="116">
        <v>17914092.763569999</v>
      </c>
    </row>
    <row r="36" spans="1:15" ht="13.8" x14ac:dyDescent="0.25">
      <c r="A36" s="86">
        <v>2025</v>
      </c>
      <c r="B36" s="114" t="s">
        <v>147</v>
      </c>
      <c r="C36" s="115">
        <v>2996918.5142399999</v>
      </c>
      <c r="D36" s="115">
        <v>2980039.7142400001</v>
      </c>
      <c r="E36" s="115">
        <v>3517875.5492400001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6">
        <v>9494833.7777200006</v>
      </c>
    </row>
    <row r="37" spans="1:15" ht="13.8" x14ac:dyDescent="0.25">
      <c r="A37" s="85">
        <v>2024</v>
      </c>
      <c r="B37" s="114" t="s">
        <v>147</v>
      </c>
      <c r="C37" s="115">
        <v>2776730.67717</v>
      </c>
      <c r="D37" s="115">
        <v>3127642.2995600002</v>
      </c>
      <c r="E37" s="115">
        <v>3221154.5676000002</v>
      </c>
      <c r="F37" s="115">
        <v>2739697.9337599999</v>
      </c>
      <c r="G37" s="115">
        <v>3211243.9185899999</v>
      </c>
      <c r="H37" s="115">
        <v>2613892.9855800001</v>
      </c>
      <c r="I37" s="115">
        <v>3119727.3130800002</v>
      </c>
      <c r="J37" s="115">
        <v>2697295.9093300002</v>
      </c>
      <c r="K37" s="115">
        <v>3400310.38888</v>
      </c>
      <c r="L37" s="115">
        <v>3570528.0575199998</v>
      </c>
      <c r="M37" s="115">
        <v>3237605.7978400001</v>
      </c>
      <c r="N37" s="115">
        <v>3484519.7943899999</v>
      </c>
      <c r="O37" s="116">
        <v>37200349.643299997</v>
      </c>
    </row>
    <row r="38" spans="1:15" ht="13.8" x14ac:dyDescent="0.25">
      <c r="A38" s="86">
        <v>2025</v>
      </c>
      <c r="B38" s="114" t="s">
        <v>148</v>
      </c>
      <c r="C38" s="115">
        <v>82415.475059999997</v>
      </c>
      <c r="D38" s="115">
        <v>158789.88097</v>
      </c>
      <c r="E38" s="115">
        <v>86375.22107</v>
      </c>
      <c r="F38" s="115"/>
      <c r="G38" s="115"/>
      <c r="H38" s="115"/>
      <c r="I38" s="115"/>
      <c r="J38" s="115"/>
      <c r="K38" s="115"/>
      <c r="L38" s="115"/>
      <c r="M38" s="115"/>
      <c r="N38" s="115"/>
      <c r="O38" s="116">
        <v>327580.57709999999</v>
      </c>
    </row>
    <row r="39" spans="1:15" ht="13.8" x14ac:dyDescent="0.25">
      <c r="A39" s="85">
        <v>2024</v>
      </c>
      <c r="B39" s="114" t="s">
        <v>148</v>
      </c>
      <c r="C39" s="115">
        <v>167284.17989999999</v>
      </c>
      <c r="D39" s="115">
        <v>141283.31739000001</v>
      </c>
      <c r="E39" s="115">
        <v>143314.95522</v>
      </c>
      <c r="F39" s="115">
        <v>80867.331659999996</v>
      </c>
      <c r="G39" s="115">
        <v>168228.98882999999</v>
      </c>
      <c r="H39" s="115">
        <v>220068.33278999999</v>
      </c>
      <c r="I39" s="115">
        <v>118301.89152</v>
      </c>
      <c r="J39" s="115">
        <v>91670.812439999994</v>
      </c>
      <c r="K39" s="115">
        <v>234435.90804000001</v>
      </c>
      <c r="L39" s="115">
        <v>172867.80115000001</v>
      </c>
      <c r="M39" s="115">
        <v>152747.57754</v>
      </c>
      <c r="N39" s="115">
        <v>221165.67335</v>
      </c>
      <c r="O39" s="116">
        <v>1912236.7698299999</v>
      </c>
    </row>
    <row r="40" spans="1:15" ht="13.8" x14ac:dyDescent="0.25">
      <c r="A40" s="86">
        <v>2025</v>
      </c>
      <c r="B40" s="114" t="s">
        <v>149</v>
      </c>
      <c r="C40" s="115">
        <v>1224176.9879300001</v>
      </c>
      <c r="D40" s="115">
        <v>1295030.79299</v>
      </c>
      <c r="E40" s="115">
        <v>1481583.07015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6">
        <v>4000790.8510699999</v>
      </c>
    </row>
    <row r="41" spans="1:15" ht="13.8" x14ac:dyDescent="0.25">
      <c r="A41" s="85">
        <v>2024</v>
      </c>
      <c r="B41" s="114" t="s">
        <v>149</v>
      </c>
      <c r="C41" s="115">
        <v>1207626.72223</v>
      </c>
      <c r="D41" s="115">
        <v>1286246.41778</v>
      </c>
      <c r="E41" s="115">
        <v>1459937.4727099999</v>
      </c>
      <c r="F41" s="115">
        <v>1195153.47976</v>
      </c>
      <c r="G41" s="115">
        <v>1494972.7906500001</v>
      </c>
      <c r="H41" s="115">
        <v>1188448.09626</v>
      </c>
      <c r="I41" s="115">
        <v>1407505.24649</v>
      </c>
      <c r="J41" s="115">
        <v>1476206.4873299999</v>
      </c>
      <c r="K41" s="115">
        <v>1477425.48606</v>
      </c>
      <c r="L41" s="115">
        <v>1549931.8130999999</v>
      </c>
      <c r="M41" s="115">
        <v>1448557.90971</v>
      </c>
      <c r="N41" s="115">
        <v>1477535.09926</v>
      </c>
      <c r="O41" s="116">
        <v>16669547.02134</v>
      </c>
    </row>
    <row r="42" spans="1:15" ht="13.8" x14ac:dyDescent="0.25">
      <c r="A42" s="86">
        <v>2025</v>
      </c>
      <c r="B42" s="114" t="s">
        <v>150</v>
      </c>
      <c r="C42" s="115">
        <v>791155.07440000004</v>
      </c>
      <c r="D42" s="115">
        <v>809144.37396</v>
      </c>
      <c r="E42" s="115">
        <v>916602.78642999998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6">
        <v>2516902.2347900001</v>
      </c>
    </row>
    <row r="43" spans="1:15" ht="13.8" x14ac:dyDescent="0.25">
      <c r="A43" s="85">
        <v>2024</v>
      </c>
      <c r="B43" s="114" t="s">
        <v>150</v>
      </c>
      <c r="C43" s="115">
        <v>823152.59808000003</v>
      </c>
      <c r="D43" s="115">
        <v>910304.25911999994</v>
      </c>
      <c r="E43" s="115">
        <v>1026389.44756</v>
      </c>
      <c r="F43" s="115">
        <v>844641.98828000005</v>
      </c>
      <c r="G43" s="115">
        <v>1065198.2109999999</v>
      </c>
      <c r="H43" s="115">
        <v>763594.52361000003</v>
      </c>
      <c r="I43" s="115">
        <v>946346.60014</v>
      </c>
      <c r="J43" s="115">
        <v>975065.78463000001</v>
      </c>
      <c r="K43" s="115">
        <v>925596.67357999994</v>
      </c>
      <c r="L43" s="115">
        <v>995084.36052999995</v>
      </c>
      <c r="M43" s="115">
        <v>944699.70253999997</v>
      </c>
      <c r="N43" s="115">
        <v>964346.09458000003</v>
      </c>
      <c r="O43" s="116">
        <v>11184420.243650001</v>
      </c>
    </row>
    <row r="44" spans="1:15" ht="13.8" x14ac:dyDescent="0.25">
      <c r="A44" s="86">
        <v>2025</v>
      </c>
      <c r="B44" s="114" t="s">
        <v>151</v>
      </c>
      <c r="C44" s="115">
        <v>1010658.63622</v>
      </c>
      <c r="D44" s="115">
        <v>1020652.80385</v>
      </c>
      <c r="E44" s="115">
        <v>1136798.4270800001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6">
        <v>3168109.8671499998</v>
      </c>
    </row>
    <row r="45" spans="1:15" ht="13.8" x14ac:dyDescent="0.25">
      <c r="A45" s="85">
        <v>2024</v>
      </c>
      <c r="B45" s="114" t="s">
        <v>151</v>
      </c>
      <c r="C45" s="115">
        <v>938412.69428000005</v>
      </c>
      <c r="D45" s="115">
        <v>982933.23540999996</v>
      </c>
      <c r="E45" s="115">
        <v>1078723.91863</v>
      </c>
      <c r="F45" s="115">
        <v>916545.41806000005</v>
      </c>
      <c r="G45" s="115">
        <v>1205446.28776</v>
      </c>
      <c r="H45" s="115">
        <v>935385.86525999999</v>
      </c>
      <c r="I45" s="115">
        <v>1101795.9416199999</v>
      </c>
      <c r="J45" s="115">
        <v>1077895.89796</v>
      </c>
      <c r="K45" s="115">
        <v>1042711.95281</v>
      </c>
      <c r="L45" s="115">
        <v>1118265.8538899999</v>
      </c>
      <c r="M45" s="115">
        <v>1059175.8807699999</v>
      </c>
      <c r="N45" s="115">
        <v>972440.09183000005</v>
      </c>
      <c r="O45" s="116">
        <v>12429733.038280001</v>
      </c>
    </row>
    <row r="46" spans="1:15" ht="13.8" x14ac:dyDescent="0.25">
      <c r="A46" s="86">
        <v>2025</v>
      </c>
      <c r="B46" s="114" t="s">
        <v>152</v>
      </c>
      <c r="C46" s="115">
        <v>1248911.21591</v>
      </c>
      <c r="D46" s="115">
        <v>1236542.4233599999</v>
      </c>
      <c r="E46" s="115">
        <v>1549577.1271599999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6">
        <v>4035030.7664299998</v>
      </c>
    </row>
    <row r="47" spans="1:15" ht="13.8" x14ac:dyDescent="0.25">
      <c r="A47" s="85">
        <v>2024</v>
      </c>
      <c r="B47" s="114" t="s">
        <v>152</v>
      </c>
      <c r="C47" s="115">
        <v>1113603.6527</v>
      </c>
      <c r="D47" s="115">
        <v>1375414.31972</v>
      </c>
      <c r="E47" s="115">
        <v>1467690.75339</v>
      </c>
      <c r="F47" s="115">
        <v>1192172.09137</v>
      </c>
      <c r="G47" s="115">
        <v>1452113.1370099999</v>
      </c>
      <c r="H47" s="115">
        <v>1312461.18389</v>
      </c>
      <c r="I47" s="115">
        <v>1415864.6336699999</v>
      </c>
      <c r="J47" s="115">
        <v>1404853.94896</v>
      </c>
      <c r="K47" s="115">
        <v>1467376.37213</v>
      </c>
      <c r="L47" s="115">
        <v>1253972.9865000001</v>
      </c>
      <c r="M47" s="115">
        <v>1247453.7709999999</v>
      </c>
      <c r="N47" s="115">
        <v>1437850.4987999999</v>
      </c>
      <c r="O47" s="116">
        <v>16140827.34914</v>
      </c>
    </row>
    <row r="48" spans="1:15" ht="13.8" x14ac:dyDescent="0.25">
      <c r="A48" s="86">
        <v>2025</v>
      </c>
      <c r="B48" s="114" t="s">
        <v>153</v>
      </c>
      <c r="C48" s="115">
        <v>317766.29973999999</v>
      </c>
      <c r="D48" s="115">
        <v>320864.16720000003</v>
      </c>
      <c r="E48" s="115">
        <v>376488.21490000002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6">
        <v>1015118.68184</v>
      </c>
    </row>
    <row r="49" spans="1:15" ht="13.8" x14ac:dyDescent="0.25">
      <c r="A49" s="85">
        <v>2024</v>
      </c>
      <c r="B49" s="114" t="s">
        <v>153</v>
      </c>
      <c r="C49" s="115">
        <v>322349.24354</v>
      </c>
      <c r="D49" s="115">
        <v>348209.80783000001</v>
      </c>
      <c r="E49" s="115">
        <v>385061.22235</v>
      </c>
      <c r="F49" s="115">
        <v>334453.98903</v>
      </c>
      <c r="G49" s="115">
        <v>419447.12485000002</v>
      </c>
      <c r="H49" s="115">
        <v>332515.08912000002</v>
      </c>
      <c r="I49" s="115">
        <v>381489.14441000001</v>
      </c>
      <c r="J49" s="115">
        <v>362574.08687</v>
      </c>
      <c r="K49" s="115">
        <v>375805.57180999999</v>
      </c>
      <c r="L49" s="115">
        <v>364348.72787</v>
      </c>
      <c r="M49" s="115">
        <v>345293.85849000001</v>
      </c>
      <c r="N49" s="115">
        <v>339897.51986</v>
      </c>
      <c r="O49" s="116">
        <v>4311445.3860299997</v>
      </c>
    </row>
    <row r="50" spans="1:15" ht="13.8" x14ac:dyDescent="0.25">
      <c r="A50" s="86">
        <v>2025</v>
      </c>
      <c r="B50" s="114" t="s">
        <v>154</v>
      </c>
      <c r="C50" s="115">
        <v>1163961.51373</v>
      </c>
      <c r="D50" s="115">
        <v>860598.94495999999</v>
      </c>
      <c r="E50" s="115">
        <v>545521.36695000005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6">
        <v>2570081.8256399999</v>
      </c>
    </row>
    <row r="51" spans="1:15" ht="13.8" x14ac:dyDescent="0.25">
      <c r="A51" s="85">
        <v>2024</v>
      </c>
      <c r="B51" s="114" t="s">
        <v>154</v>
      </c>
      <c r="C51" s="115">
        <v>467741.89817</v>
      </c>
      <c r="D51" s="115">
        <v>481096.82188</v>
      </c>
      <c r="E51" s="115">
        <v>544457.50179000001</v>
      </c>
      <c r="F51" s="115">
        <v>341928.68689000001</v>
      </c>
      <c r="G51" s="115">
        <v>581596.20848000003</v>
      </c>
      <c r="H51" s="115">
        <v>402423.97295000002</v>
      </c>
      <c r="I51" s="115">
        <v>953843.70747999998</v>
      </c>
      <c r="J51" s="115">
        <v>962329.21429000003</v>
      </c>
      <c r="K51" s="115">
        <v>672392.87860000005</v>
      </c>
      <c r="L51" s="115">
        <v>755555.01517999999</v>
      </c>
      <c r="M51" s="115">
        <v>684582.04975999997</v>
      </c>
      <c r="N51" s="115">
        <v>616913.95308999997</v>
      </c>
      <c r="O51" s="116">
        <v>7464861.9085600004</v>
      </c>
    </row>
    <row r="52" spans="1:15" ht="13.8" x14ac:dyDescent="0.25">
      <c r="A52" s="86">
        <v>2025</v>
      </c>
      <c r="B52" s="114" t="s">
        <v>155</v>
      </c>
      <c r="C52" s="115">
        <v>380195.41723999998</v>
      </c>
      <c r="D52" s="115">
        <v>435249.14922000002</v>
      </c>
      <c r="E52" s="115">
        <v>884253.84154000005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6">
        <v>1699698.4080000001</v>
      </c>
    </row>
    <row r="53" spans="1:15" ht="13.8" x14ac:dyDescent="0.25">
      <c r="A53" s="85">
        <v>2024</v>
      </c>
      <c r="B53" s="114" t="s">
        <v>155</v>
      </c>
      <c r="C53" s="115">
        <v>329894.10360999999</v>
      </c>
      <c r="D53" s="115">
        <v>299894.90834000002</v>
      </c>
      <c r="E53" s="115">
        <v>358179.14870000002</v>
      </c>
      <c r="F53" s="115">
        <v>349697.69761999999</v>
      </c>
      <c r="G53" s="115">
        <v>980446.61173</v>
      </c>
      <c r="H53" s="115">
        <v>564215.96891000005</v>
      </c>
      <c r="I53" s="115">
        <v>431171.84471999999</v>
      </c>
      <c r="J53" s="115">
        <v>422596.09554000001</v>
      </c>
      <c r="K53" s="115">
        <v>566549.81727999996</v>
      </c>
      <c r="L53" s="115">
        <v>820107.25635000004</v>
      </c>
      <c r="M53" s="115">
        <v>614112.55046000006</v>
      </c>
      <c r="N53" s="115">
        <v>997531.98375999997</v>
      </c>
      <c r="O53" s="116">
        <v>6734397.9870199999</v>
      </c>
    </row>
    <row r="54" spans="1:15" ht="13.8" x14ac:dyDescent="0.25">
      <c r="A54" s="86">
        <v>2025</v>
      </c>
      <c r="B54" s="114" t="s">
        <v>156</v>
      </c>
      <c r="C54" s="115">
        <v>589683.34187999996</v>
      </c>
      <c r="D54" s="115">
        <v>591178.96965999994</v>
      </c>
      <c r="E54" s="115">
        <v>639469.07519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6">
        <v>1820331.3867299999</v>
      </c>
    </row>
    <row r="55" spans="1:15" ht="13.8" x14ac:dyDescent="0.25">
      <c r="A55" s="85">
        <v>2024</v>
      </c>
      <c r="B55" s="114" t="s">
        <v>156</v>
      </c>
      <c r="C55" s="115">
        <v>551109.60609999998</v>
      </c>
      <c r="D55" s="115">
        <v>600111.48791000003</v>
      </c>
      <c r="E55" s="115">
        <v>639305.33345000003</v>
      </c>
      <c r="F55" s="115">
        <v>511741.31769</v>
      </c>
      <c r="G55" s="115">
        <v>653255.48334999999</v>
      </c>
      <c r="H55" s="115">
        <v>479202.68086000002</v>
      </c>
      <c r="I55" s="115">
        <v>622239.59236999997</v>
      </c>
      <c r="J55" s="115">
        <v>606250.38282000006</v>
      </c>
      <c r="K55" s="115">
        <v>615407.18960000004</v>
      </c>
      <c r="L55" s="115">
        <v>628515.73854000005</v>
      </c>
      <c r="M55" s="115">
        <v>624550.27020000003</v>
      </c>
      <c r="N55" s="115">
        <v>607081.98166000005</v>
      </c>
      <c r="O55" s="116">
        <v>7138771.0645500002</v>
      </c>
    </row>
    <row r="56" spans="1:15" ht="13.8" x14ac:dyDescent="0.25">
      <c r="A56" s="86">
        <v>2025</v>
      </c>
      <c r="B56" s="112" t="s">
        <v>31</v>
      </c>
      <c r="C56" s="118">
        <f>C58</f>
        <v>457431.40500000003</v>
      </c>
      <c r="D56" s="118">
        <f t="shared" ref="D56:O56" si="2">D58</f>
        <v>418490.70938999997</v>
      </c>
      <c r="E56" s="118">
        <f t="shared" si="2"/>
        <v>496923.49219999998</v>
      </c>
      <c r="F56" s="118"/>
      <c r="G56" s="118"/>
      <c r="H56" s="118"/>
      <c r="I56" s="118"/>
      <c r="J56" s="118"/>
      <c r="K56" s="118"/>
      <c r="L56" s="118"/>
      <c r="M56" s="118"/>
      <c r="N56" s="118"/>
      <c r="O56" s="118">
        <f t="shared" si="2"/>
        <v>1372845.60659</v>
      </c>
    </row>
    <row r="57" spans="1:15" ht="13.8" x14ac:dyDescent="0.25">
      <c r="A57" s="85">
        <v>2024</v>
      </c>
      <c r="B57" s="112" t="s">
        <v>31</v>
      </c>
      <c r="C57" s="118">
        <f>C59</f>
        <v>445638.94942000002</v>
      </c>
      <c r="D57" s="118">
        <f t="shared" ref="D57:O57" si="3">D59</f>
        <v>452009.54275000002</v>
      </c>
      <c r="E57" s="118">
        <f t="shared" si="3"/>
        <v>499133.05374</v>
      </c>
      <c r="F57" s="118">
        <f t="shared" si="3"/>
        <v>465815.15151</v>
      </c>
      <c r="G57" s="118">
        <f t="shared" si="3"/>
        <v>545499.02194000001</v>
      </c>
      <c r="H57" s="118">
        <f t="shared" si="3"/>
        <v>432184.40130000003</v>
      </c>
      <c r="I57" s="118">
        <f t="shared" si="3"/>
        <v>569360.75133999996</v>
      </c>
      <c r="J57" s="118">
        <f t="shared" si="3"/>
        <v>521644.85258000001</v>
      </c>
      <c r="K57" s="118">
        <f t="shared" si="3"/>
        <v>491564.18617</v>
      </c>
      <c r="L57" s="118">
        <f t="shared" si="3"/>
        <v>566610.53212999995</v>
      </c>
      <c r="M57" s="118">
        <f t="shared" si="3"/>
        <v>485428.26407999999</v>
      </c>
      <c r="N57" s="118">
        <f t="shared" si="3"/>
        <v>534506.03998999996</v>
      </c>
      <c r="O57" s="118">
        <f t="shared" si="3"/>
        <v>6009394.7469499996</v>
      </c>
    </row>
    <row r="58" spans="1:15" ht="13.8" x14ac:dyDescent="0.25">
      <c r="A58" s="86">
        <v>2025</v>
      </c>
      <c r="B58" s="114" t="s">
        <v>157</v>
      </c>
      <c r="C58" s="115">
        <v>457431.40500000003</v>
      </c>
      <c r="D58" s="115">
        <v>418490.70938999997</v>
      </c>
      <c r="E58" s="115">
        <v>496923.49219999998</v>
      </c>
      <c r="F58" s="115"/>
      <c r="G58" s="115"/>
      <c r="H58" s="115"/>
      <c r="I58" s="115"/>
      <c r="J58" s="115"/>
      <c r="K58" s="115"/>
      <c r="L58" s="115"/>
      <c r="M58" s="115"/>
      <c r="N58" s="115"/>
      <c r="O58" s="116">
        <v>1372845.60659</v>
      </c>
    </row>
    <row r="59" spans="1:15" ht="14.4" thickBot="1" x14ac:dyDescent="0.3">
      <c r="A59" s="85">
        <v>2024</v>
      </c>
      <c r="B59" s="114" t="s">
        <v>157</v>
      </c>
      <c r="C59" s="115">
        <v>445638.94942000002</v>
      </c>
      <c r="D59" s="115">
        <v>452009.54275000002</v>
      </c>
      <c r="E59" s="115">
        <v>499133.05374</v>
      </c>
      <c r="F59" s="115">
        <v>465815.15151</v>
      </c>
      <c r="G59" s="115">
        <v>545499.02194000001</v>
      </c>
      <c r="H59" s="115">
        <v>432184.40130000003</v>
      </c>
      <c r="I59" s="115">
        <v>569360.75133999996</v>
      </c>
      <c r="J59" s="115">
        <v>521644.85258000001</v>
      </c>
      <c r="K59" s="115">
        <v>491564.18617</v>
      </c>
      <c r="L59" s="115">
        <v>566610.53212999995</v>
      </c>
      <c r="M59" s="115">
        <v>485428.26407999999</v>
      </c>
      <c r="N59" s="115">
        <v>534506.03998999996</v>
      </c>
      <c r="O59" s="116">
        <v>6009394.7469499996</v>
      </c>
    </row>
    <row r="60" spans="1:15" s="32" customFormat="1" ht="15" customHeight="1" thickBot="1" x14ac:dyDescent="0.25">
      <c r="A60" s="119">
        <v>2002</v>
      </c>
      <c r="B60" s="120" t="s">
        <v>40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40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4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40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4"/>
        <v>63167152.819999993</v>
      </c>
    </row>
    <row r="63" spans="1:15" s="32" customFormat="1" ht="15" customHeight="1" thickBot="1" x14ac:dyDescent="0.25">
      <c r="A63" s="119">
        <v>2005</v>
      </c>
      <c r="B63" s="120" t="s">
        <v>40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4"/>
        <v>73476408.142999992</v>
      </c>
    </row>
    <row r="64" spans="1:15" s="32" customFormat="1" ht="15" customHeight="1" thickBot="1" x14ac:dyDescent="0.25">
      <c r="A64" s="119">
        <v>2006</v>
      </c>
      <c r="B64" s="120" t="s">
        <v>40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4"/>
        <v>85534675.517999992</v>
      </c>
    </row>
    <row r="65" spans="1:15" s="32" customFormat="1" ht="15" customHeight="1" thickBot="1" x14ac:dyDescent="0.25">
      <c r="A65" s="119">
        <v>2007</v>
      </c>
      <c r="B65" s="120" t="s">
        <v>40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4"/>
        <v>107271749.90399998</v>
      </c>
    </row>
    <row r="66" spans="1:15" s="32" customFormat="1" ht="15" customHeight="1" thickBot="1" x14ac:dyDescent="0.25">
      <c r="A66" s="119">
        <v>2008</v>
      </c>
      <c r="B66" s="120" t="s">
        <v>40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4"/>
        <v>132027195.626</v>
      </c>
    </row>
    <row r="67" spans="1:15" s="32" customFormat="1" ht="15" customHeight="1" thickBot="1" x14ac:dyDescent="0.25">
      <c r="A67" s="119">
        <v>2009</v>
      </c>
      <c r="B67" s="120" t="s">
        <v>40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4"/>
        <v>102142612.603</v>
      </c>
    </row>
    <row r="68" spans="1:15" s="32" customFormat="1" ht="15" customHeight="1" thickBot="1" x14ac:dyDescent="0.25">
      <c r="A68" s="119">
        <v>2010</v>
      </c>
      <c r="B68" s="120" t="s">
        <v>40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4"/>
        <v>113883219.18399999</v>
      </c>
    </row>
    <row r="69" spans="1:15" s="32" customFormat="1" ht="15" customHeight="1" thickBot="1" x14ac:dyDescent="0.25">
      <c r="A69" s="119">
        <v>2011</v>
      </c>
      <c r="B69" s="120" t="s">
        <v>40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4"/>
        <v>134906868.83000001</v>
      </c>
    </row>
    <row r="70" spans="1:15" ht="13.8" thickBot="1" x14ac:dyDescent="0.3">
      <c r="A70" s="119">
        <v>2012</v>
      </c>
      <c r="B70" s="120" t="s">
        <v>40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4"/>
        <v>152461736.55599999</v>
      </c>
    </row>
    <row r="71" spans="1:15" ht="13.8" thickBot="1" x14ac:dyDescent="0.3">
      <c r="A71" s="119">
        <v>2013</v>
      </c>
      <c r="B71" s="120" t="s">
        <v>40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4"/>
        <v>151802637.08700001</v>
      </c>
    </row>
    <row r="72" spans="1:15" ht="13.8" thickBot="1" x14ac:dyDescent="0.3">
      <c r="A72" s="119">
        <v>2014</v>
      </c>
      <c r="B72" s="120" t="s">
        <v>40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4"/>
        <v>157610157.69</v>
      </c>
    </row>
    <row r="73" spans="1:15" ht="13.8" thickBot="1" x14ac:dyDescent="0.3">
      <c r="A73" s="119">
        <v>2015</v>
      </c>
      <c r="B73" s="120" t="s">
        <v>40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4"/>
        <v>143838871.428</v>
      </c>
    </row>
    <row r="74" spans="1:15" ht="13.8" thickBot="1" x14ac:dyDescent="0.3">
      <c r="A74" s="119">
        <v>2016</v>
      </c>
      <c r="B74" s="120" t="s">
        <v>40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4"/>
        <v>142529583.80799997</v>
      </c>
    </row>
    <row r="75" spans="1:15" ht="13.8" thickBot="1" x14ac:dyDescent="0.3">
      <c r="A75" s="119">
        <v>2017</v>
      </c>
      <c r="B75" s="120" t="s">
        <v>40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4"/>
        <v>156992940.41399324</v>
      </c>
    </row>
    <row r="76" spans="1:15" ht="13.8" thickBot="1" x14ac:dyDescent="0.3">
      <c r="A76" s="119">
        <v>2018</v>
      </c>
      <c r="B76" s="120" t="s">
        <v>40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4"/>
        <v>177168756.28799999</v>
      </c>
    </row>
    <row r="77" spans="1:15" ht="13.8" thickBot="1" x14ac:dyDescent="0.3">
      <c r="A77" s="119">
        <v>2019</v>
      </c>
      <c r="B77" s="120" t="s">
        <v>40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1">
        <f t="shared" si="4"/>
        <v>180832721.70199999</v>
      </c>
    </row>
    <row r="78" spans="1:15" ht="13.8" thickBot="1" x14ac:dyDescent="0.3">
      <c r="A78" s="119">
        <v>2020</v>
      </c>
      <c r="B78" s="120" t="s">
        <v>40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1">
        <f t="shared" si="4"/>
        <v>169637755.31000003</v>
      </c>
    </row>
    <row r="79" spans="1:15" ht="13.8" thickBot="1" x14ac:dyDescent="0.3">
      <c r="A79" s="119">
        <v>2021</v>
      </c>
      <c r="B79" s="120" t="s">
        <v>40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1">
        <f t="shared" si="4"/>
        <v>225794053.44279772</v>
      </c>
    </row>
    <row r="80" spans="1:15" ht="13.8" thickBot="1" x14ac:dyDescent="0.3">
      <c r="A80" s="119">
        <v>2022</v>
      </c>
      <c r="B80" s="120" t="s">
        <v>40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1">
        <f t="shared" ref="O80" si="5">SUM(C80:N80)</f>
        <v>254169747.66300002</v>
      </c>
    </row>
    <row r="81" spans="1:15" ht="13.8" thickBot="1" x14ac:dyDescent="0.3">
      <c r="A81" s="119">
        <v>2023</v>
      </c>
      <c r="B81" s="120" t="s">
        <v>40</v>
      </c>
      <c r="C81" s="121">
        <v>19331709</v>
      </c>
      <c r="D81" s="121">
        <v>18565678</v>
      </c>
      <c r="E81" s="121">
        <v>23562970</v>
      </c>
      <c r="F81" s="121">
        <v>19250045</v>
      </c>
      <c r="G81" s="121">
        <v>21633012</v>
      </c>
      <c r="H81" s="121">
        <v>20773219</v>
      </c>
      <c r="I81" s="121">
        <v>19779817</v>
      </c>
      <c r="J81" s="121">
        <v>21556273</v>
      </c>
      <c r="K81" s="121">
        <v>22411386</v>
      </c>
      <c r="L81" s="121">
        <v>22804541</v>
      </c>
      <c r="M81" s="121">
        <v>23000730</v>
      </c>
      <c r="N81" s="121">
        <v>22958051</v>
      </c>
      <c r="O81" s="121">
        <f t="shared" ref="O81" si="6">SUM(C81:N81)</f>
        <v>255627431</v>
      </c>
    </row>
    <row r="82" spans="1:15" ht="13.8" thickBot="1" x14ac:dyDescent="0.3">
      <c r="A82" s="119">
        <v>2024</v>
      </c>
      <c r="B82" s="120" t="s">
        <v>40</v>
      </c>
      <c r="C82" s="121">
        <v>20001360.296999998</v>
      </c>
      <c r="D82" s="121">
        <v>21092067.482000001</v>
      </c>
      <c r="E82" s="121">
        <v>22649828.228</v>
      </c>
      <c r="F82" s="121">
        <v>19292995.644000001</v>
      </c>
      <c r="G82" s="121">
        <v>24176621.388999999</v>
      </c>
      <c r="H82" s="121">
        <v>19014594.73</v>
      </c>
      <c r="I82" s="121">
        <v>22476054.552000001</v>
      </c>
      <c r="J82" s="121">
        <v>22002613.445</v>
      </c>
      <c r="K82" s="121">
        <v>21954879.774999999</v>
      </c>
      <c r="L82" s="121">
        <v>23474756.079</v>
      </c>
      <c r="M82" s="121">
        <v>22240202.311999999</v>
      </c>
      <c r="N82" s="121">
        <v>23425527.368999999</v>
      </c>
      <c r="O82" s="121">
        <f t="shared" ref="O82:O83" si="7">SUM(C82:N82)</f>
        <v>261801501.30199999</v>
      </c>
    </row>
    <row r="83" spans="1:15" ht="13.8" thickBot="1" x14ac:dyDescent="0.3">
      <c r="A83" s="119">
        <v>2025</v>
      </c>
      <c r="B83" s="120" t="s">
        <v>40</v>
      </c>
      <c r="C83" s="121">
        <v>21159756.116</v>
      </c>
      <c r="D83" s="121">
        <v>20761121.949999999</v>
      </c>
      <c r="E83" s="121">
        <v>23384708.068</v>
      </c>
      <c r="F83" s="121"/>
      <c r="G83" s="121"/>
      <c r="H83" s="121"/>
      <c r="I83" s="121"/>
      <c r="J83" s="121"/>
      <c r="K83" s="121"/>
      <c r="L83" s="121"/>
      <c r="M83" s="121"/>
      <c r="N83" s="121"/>
      <c r="O83" s="121">
        <f t="shared" si="7"/>
        <v>65305586.134000003</v>
      </c>
    </row>
  </sheetData>
  <autoFilter ref="A1:O83" xr:uid="{661305C8-9DEB-4A1A-A047-ADB2D1B25858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62</v>
      </c>
      <c r="B2" s="142"/>
      <c r="C2" s="142"/>
      <c r="D2" s="142"/>
    </row>
    <row r="3" spans="1:4" ht="15.6" x14ac:dyDescent="0.3">
      <c r="A3" s="141" t="s">
        <v>63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64</v>
      </c>
      <c r="B5" s="126" t="s">
        <v>158</v>
      </c>
      <c r="C5" s="126" t="s">
        <v>159</v>
      </c>
      <c r="D5" s="127" t="s">
        <v>65</v>
      </c>
    </row>
    <row r="6" spans="1:4" x14ac:dyDescent="0.25">
      <c r="A6" s="128" t="s">
        <v>160</v>
      </c>
      <c r="B6" s="129">
        <v>76.342560000000006</v>
      </c>
      <c r="C6" s="129">
        <v>6475.2881299999999</v>
      </c>
      <c r="D6" s="135">
        <f t="shared" ref="D6:D15" si="0">(C6-B6)/B6</f>
        <v>83.818849800163889</v>
      </c>
    </row>
    <row r="7" spans="1:4" x14ac:dyDescent="0.25">
      <c r="A7" s="128" t="s">
        <v>161</v>
      </c>
      <c r="B7" s="129">
        <v>1211.3843300000001</v>
      </c>
      <c r="C7" s="129">
        <v>65763.673590000006</v>
      </c>
      <c r="D7" s="135">
        <f t="shared" si="0"/>
        <v>53.288033914059298</v>
      </c>
    </row>
    <row r="8" spans="1:4" x14ac:dyDescent="0.25">
      <c r="A8" s="128" t="s">
        <v>162</v>
      </c>
      <c r="B8" s="129">
        <v>752.63918999999999</v>
      </c>
      <c r="C8" s="129">
        <v>8884.1254300000001</v>
      </c>
      <c r="D8" s="135">
        <f t="shared" si="0"/>
        <v>10.80396337054944</v>
      </c>
    </row>
    <row r="9" spans="1:4" x14ac:dyDescent="0.25">
      <c r="A9" s="128" t="s">
        <v>163</v>
      </c>
      <c r="B9" s="129">
        <v>12416.62788</v>
      </c>
      <c r="C9" s="129">
        <v>132355.88192000001</v>
      </c>
      <c r="D9" s="135">
        <f t="shared" si="0"/>
        <v>9.6595674122755479</v>
      </c>
    </row>
    <row r="10" spans="1:4" x14ac:dyDescent="0.25">
      <c r="A10" s="128" t="s">
        <v>164</v>
      </c>
      <c r="B10" s="129">
        <v>4.0220399999999996</v>
      </c>
      <c r="C10" s="129">
        <v>38.163330000000002</v>
      </c>
      <c r="D10" s="135">
        <f t="shared" si="0"/>
        <v>8.4885505862696569</v>
      </c>
    </row>
    <row r="11" spans="1:4" x14ac:dyDescent="0.25">
      <c r="A11" s="128" t="s">
        <v>165</v>
      </c>
      <c r="B11" s="129">
        <v>232.49346</v>
      </c>
      <c r="C11" s="129">
        <v>1923.6373799999999</v>
      </c>
      <c r="D11" s="135">
        <f t="shared" si="0"/>
        <v>7.273941899268908</v>
      </c>
    </row>
    <row r="12" spans="1:4" x14ac:dyDescent="0.25">
      <c r="A12" s="128" t="s">
        <v>166</v>
      </c>
      <c r="B12" s="129">
        <v>8718.0527899999997</v>
      </c>
      <c r="C12" s="129">
        <v>54093.547850000003</v>
      </c>
      <c r="D12" s="135">
        <f t="shared" si="0"/>
        <v>5.2047740651499312</v>
      </c>
    </row>
    <row r="13" spans="1:4" x14ac:dyDescent="0.25">
      <c r="A13" s="128" t="s">
        <v>167</v>
      </c>
      <c r="B13" s="129">
        <v>92.344260000000006</v>
      </c>
      <c r="C13" s="129">
        <v>530.53303000000005</v>
      </c>
      <c r="D13" s="135">
        <f t="shared" si="0"/>
        <v>4.7451652111349425</v>
      </c>
    </row>
    <row r="14" spans="1:4" x14ac:dyDescent="0.25">
      <c r="A14" s="128" t="s">
        <v>168</v>
      </c>
      <c r="B14" s="129">
        <v>546.71484999999996</v>
      </c>
      <c r="C14" s="129">
        <v>3063.2429999999999</v>
      </c>
      <c r="D14" s="135">
        <f t="shared" si="0"/>
        <v>4.6029994429454408</v>
      </c>
    </row>
    <row r="15" spans="1:4" x14ac:dyDescent="0.25">
      <c r="A15" s="128" t="s">
        <v>169</v>
      </c>
      <c r="B15" s="129">
        <v>59.715690000000002</v>
      </c>
      <c r="C15" s="129">
        <v>308.27420999999998</v>
      </c>
      <c r="D15" s="135">
        <f t="shared" si="0"/>
        <v>4.162365368297678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66</v>
      </c>
      <c r="B18" s="142"/>
      <c r="C18" s="142"/>
      <c r="D18" s="142"/>
    </row>
    <row r="19" spans="1:4" ht="15.6" x14ac:dyDescent="0.3">
      <c r="A19" s="141" t="s">
        <v>67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64</v>
      </c>
      <c r="B21" s="126" t="s">
        <v>158</v>
      </c>
      <c r="C21" s="126" t="s">
        <v>159</v>
      </c>
      <c r="D21" s="127" t="s">
        <v>65</v>
      </c>
    </row>
    <row r="22" spans="1:4" x14ac:dyDescent="0.25">
      <c r="A22" s="128" t="s">
        <v>170</v>
      </c>
      <c r="B22" s="129">
        <v>1558801.3929399999</v>
      </c>
      <c r="C22" s="129">
        <v>1670142.7265000001</v>
      </c>
      <c r="D22" s="135">
        <f t="shared" ref="D22:D31" si="1">(C22-B22)/B22</f>
        <v>7.142753019356958E-2</v>
      </c>
    </row>
    <row r="23" spans="1:4" x14ac:dyDescent="0.25">
      <c r="A23" s="128" t="s">
        <v>171</v>
      </c>
      <c r="B23" s="129">
        <v>1150450.1867500001</v>
      </c>
      <c r="C23" s="129">
        <v>1180064.2123100001</v>
      </c>
      <c r="D23" s="135">
        <f t="shared" si="1"/>
        <v>2.5741249730819756E-2</v>
      </c>
    </row>
    <row r="24" spans="1:4" x14ac:dyDescent="0.25">
      <c r="A24" s="128" t="s">
        <v>172</v>
      </c>
      <c r="B24" s="129">
        <v>1059938.9021999999</v>
      </c>
      <c r="C24" s="129">
        <v>1118230.94282</v>
      </c>
      <c r="D24" s="135">
        <f t="shared" si="1"/>
        <v>5.4995661069717934E-2</v>
      </c>
    </row>
    <row r="25" spans="1:4" x14ac:dyDescent="0.25">
      <c r="A25" s="128" t="s">
        <v>173</v>
      </c>
      <c r="B25" s="129">
        <v>1009762.4839699999</v>
      </c>
      <c r="C25" s="129">
        <v>1042873.00563</v>
      </c>
      <c r="D25" s="135">
        <f t="shared" si="1"/>
        <v>3.2790405848533981E-2</v>
      </c>
    </row>
    <row r="26" spans="1:4" x14ac:dyDescent="0.25">
      <c r="A26" s="128" t="s">
        <v>174</v>
      </c>
      <c r="B26" s="129">
        <v>817078.76714999997</v>
      </c>
      <c r="C26" s="129">
        <v>906003.87237999996</v>
      </c>
      <c r="D26" s="135">
        <f t="shared" si="1"/>
        <v>0.10883296544367925</v>
      </c>
    </row>
    <row r="27" spans="1:4" x14ac:dyDescent="0.25">
      <c r="A27" s="128" t="s">
        <v>175</v>
      </c>
      <c r="B27" s="129">
        <v>806518.43385999999</v>
      </c>
      <c r="C27" s="129">
        <v>856362.98537000001</v>
      </c>
      <c r="D27" s="135">
        <f t="shared" si="1"/>
        <v>6.1802123072926957E-2</v>
      </c>
    </row>
    <row r="28" spans="1:4" x14ac:dyDescent="0.25">
      <c r="A28" s="128" t="s">
        <v>176</v>
      </c>
      <c r="B28" s="129">
        <v>945192.38252999994</v>
      </c>
      <c r="C28" s="129">
        <v>855824.35479000001</v>
      </c>
      <c r="D28" s="135">
        <f t="shared" si="1"/>
        <v>-9.4550093072891889E-2</v>
      </c>
    </row>
    <row r="29" spans="1:4" x14ac:dyDescent="0.25">
      <c r="A29" s="128" t="s">
        <v>177</v>
      </c>
      <c r="B29" s="129">
        <v>790923.31821000006</v>
      </c>
      <c r="C29" s="129">
        <v>844903.87457999995</v>
      </c>
      <c r="D29" s="135">
        <f t="shared" si="1"/>
        <v>6.8250050450108707E-2</v>
      </c>
    </row>
    <row r="30" spans="1:4" x14ac:dyDescent="0.25">
      <c r="A30" s="128" t="s">
        <v>178</v>
      </c>
      <c r="B30" s="129">
        <v>824799.99158000003</v>
      </c>
      <c r="C30" s="129">
        <v>574527.63017000002</v>
      </c>
      <c r="D30" s="135">
        <f t="shared" si="1"/>
        <v>-0.30343400092739364</v>
      </c>
    </row>
    <row r="31" spans="1:4" x14ac:dyDescent="0.25">
      <c r="A31" s="128" t="s">
        <v>179</v>
      </c>
      <c r="B31" s="129">
        <v>568721.46274999995</v>
      </c>
      <c r="C31" s="129">
        <v>550994.54492000001</v>
      </c>
      <c r="D31" s="135">
        <f t="shared" si="1"/>
        <v>-3.1169771128881023E-2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68</v>
      </c>
      <c r="B33" s="142"/>
      <c r="C33" s="142"/>
      <c r="D33" s="142"/>
    </row>
    <row r="34" spans="1:4" ht="15.6" x14ac:dyDescent="0.3">
      <c r="A34" s="141" t="s">
        <v>72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70</v>
      </c>
      <c r="B36" s="126" t="s">
        <v>158</v>
      </c>
      <c r="C36" s="126" t="s">
        <v>159</v>
      </c>
      <c r="D36" s="127" t="s">
        <v>65</v>
      </c>
    </row>
    <row r="37" spans="1:4" x14ac:dyDescent="0.25">
      <c r="A37" s="128" t="s">
        <v>155</v>
      </c>
      <c r="B37" s="129">
        <v>358179.14870000002</v>
      </c>
      <c r="C37" s="129">
        <v>884253.84154000005</v>
      </c>
      <c r="D37" s="135">
        <f t="shared" ref="D37:D46" si="2">(C37-B37)/B37</f>
        <v>1.4687473984718866</v>
      </c>
    </row>
    <row r="38" spans="1:4" x14ac:dyDescent="0.25">
      <c r="A38" s="128" t="s">
        <v>147</v>
      </c>
      <c r="B38" s="129">
        <v>3221154.5676000002</v>
      </c>
      <c r="C38" s="129">
        <v>3517875.5492400001</v>
      </c>
      <c r="D38" s="135">
        <f t="shared" si="2"/>
        <v>9.2116343818011537E-2</v>
      </c>
    </row>
    <row r="39" spans="1:4" x14ac:dyDescent="0.25">
      <c r="A39" s="128" t="s">
        <v>132</v>
      </c>
      <c r="B39" s="129">
        <v>1037467.4981</v>
      </c>
      <c r="C39" s="129">
        <v>1125691.30746</v>
      </c>
      <c r="D39" s="135">
        <f t="shared" si="2"/>
        <v>8.5037660959568981E-2</v>
      </c>
    </row>
    <row r="40" spans="1:4" x14ac:dyDescent="0.25">
      <c r="A40" s="128" t="s">
        <v>136</v>
      </c>
      <c r="B40" s="129">
        <v>200759.99325</v>
      </c>
      <c r="C40" s="129">
        <v>217733.51900999999</v>
      </c>
      <c r="D40" s="135">
        <f t="shared" si="2"/>
        <v>8.4546355502529827E-2</v>
      </c>
    </row>
    <row r="41" spans="1:4" x14ac:dyDescent="0.25">
      <c r="A41" s="128" t="s">
        <v>133</v>
      </c>
      <c r="B41" s="129">
        <v>276701.53295999998</v>
      </c>
      <c r="C41" s="129">
        <v>298755.66269999999</v>
      </c>
      <c r="D41" s="135">
        <f t="shared" si="2"/>
        <v>7.9703677475426754E-2</v>
      </c>
    </row>
    <row r="42" spans="1:4" x14ac:dyDescent="0.25">
      <c r="A42" s="128" t="s">
        <v>139</v>
      </c>
      <c r="B42" s="129">
        <v>17466.657169999999</v>
      </c>
      <c r="C42" s="129">
        <v>18493.259389999999</v>
      </c>
      <c r="D42" s="135">
        <f t="shared" si="2"/>
        <v>5.8774968215626847E-2</v>
      </c>
    </row>
    <row r="43" spans="1:4" x14ac:dyDescent="0.25">
      <c r="A43" s="130" t="s">
        <v>152</v>
      </c>
      <c r="B43" s="129">
        <v>1467690.75339</v>
      </c>
      <c r="C43" s="129">
        <v>1549577.1271599999</v>
      </c>
      <c r="D43" s="135">
        <f t="shared" si="2"/>
        <v>5.5792661758522918E-2</v>
      </c>
    </row>
    <row r="44" spans="1:4" x14ac:dyDescent="0.25">
      <c r="A44" s="128" t="s">
        <v>151</v>
      </c>
      <c r="B44" s="129">
        <v>1078723.91863</v>
      </c>
      <c r="C44" s="129">
        <v>1136798.4270800001</v>
      </c>
      <c r="D44" s="135">
        <f t="shared" si="2"/>
        <v>5.3836303661233188E-2</v>
      </c>
    </row>
    <row r="45" spans="1:4" x14ac:dyDescent="0.25">
      <c r="A45" s="128" t="s">
        <v>135</v>
      </c>
      <c r="B45" s="129">
        <v>157757.54418999999</v>
      </c>
      <c r="C45" s="129">
        <v>163177.39687999999</v>
      </c>
      <c r="D45" s="135">
        <f t="shared" si="2"/>
        <v>3.4355584817372914E-2</v>
      </c>
    </row>
    <row r="46" spans="1:4" x14ac:dyDescent="0.25">
      <c r="A46" s="128" t="s">
        <v>142</v>
      </c>
      <c r="B46" s="129">
        <v>816129.56044999999</v>
      </c>
      <c r="C46" s="129">
        <v>840063.87777999998</v>
      </c>
      <c r="D46" s="135">
        <f t="shared" si="2"/>
        <v>2.9326614902666942E-2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71</v>
      </c>
      <c r="B48" s="142"/>
      <c r="C48" s="142"/>
      <c r="D48" s="142"/>
    </row>
    <row r="49" spans="1:4" ht="15.6" x14ac:dyDescent="0.3">
      <c r="A49" s="141" t="s">
        <v>69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70</v>
      </c>
      <c r="B51" s="126" t="s">
        <v>158</v>
      </c>
      <c r="C51" s="126" t="s">
        <v>159</v>
      </c>
      <c r="D51" s="127" t="s">
        <v>65</v>
      </c>
    </row>
    <row r="52" spans="1:4" x14ac:dyDescent="0.25">
      <c r="A52" s="128" t="s">
        <v>147</v>
      </c>
      <c r="B52" s="129">
        <v>3221154.5676000002</v>
      </c>
      <c r="C52" s="129">
        <v>3517875.5492400001</v>
      </c>
      <c r="D52" s="135">
        <f t="shared" ref="D52:D61" si="3">(C52-B52)/B52</f>
        <v>9.2116343818011537E-2</v>
      </c>
    </row>
    <row r="53" spans="1:4" x14ac:dyDescent="0.25">
      <c r="A53" s="128" t="s">
        <v>145</v>
      </c>
      <c r="B53" s="129">
        <v>3078435.56758</v>
      </c>
      <c r="C53" s="129">
        <v>2729593.5789800002</v>
      </c>
      <c r="D53" s="135">
        <f t="shared" si="3"/>
        <v>-0.1133179437873469</v>
      </c>
    </row>
    <row r="54" spans="1:4" x14ac:dyDescent="0.25">
      <c r="A54" s="128" t="s">
        <v>152</v>
      </c>
      <c r="B54" s="129">
        <v>1467690.75339</v>
      </c>
      <c r="C54" s="129">
        <v>1549577.1271599999</v>
      </c>
      <c r="D54" s="135">
        <f t="shared" si="3"/>
        <v>5.5792661758522918E-2</v>
      </c>
    </row>
    <row r="55" spans="1:4" x14ac:dyDescent="0.25">
      <c r="A55" s="128" t="s">
        <v>149</v>
      </c>
      <c r="B55" s="129">
        <v>1459937.4727099999</v>
      </c>
      <c r="C55" s="129">
        <v>1481583.07015</v>
      </c>
      <c r="D55" s="135">
        <f t="shared" si="3"/>
        <v>1.4826386639573442E-2</v>
      </c>
    </row>
    <row r="56" spans="1:4" x14ac:dyDescent="0.25">
      <c r="A56" s="128" t="s">
        <v>146</v>
      </c>
      <c r="B56" s="129">
        <v>1611789.28559</v>
      </c>
      <c r="C56" s="129">
        <v>1417151.5267099999</v>
      </c>
      <c r="D56" s="135">
        <f t="shared" si="3"/>
        <v>-0.12075881172566078</v>
      </c>
    </row>
    <row r="57" spans="1:4" x14ac:dyDescent="0.25">
      <c r="A57" s="128" t="s">
        <v>151</v>
      </c>
      <c r="B57" s="129">
        <v>1078723.91863</v>
      </c>
      <c r="C57" s="129">
        <v>1136798.4270800001</v>
      </c>
      <c r="D57" s="135">
        <f t="shared" si="3"/>
        <v>5.3836303661233188E-2</v>
      </c>
    </row>
    <row r="58" spans="1:4" x14ac:dyDescent="0.25">
      <c r="A58" s="128" t="s">
        <v>132</v>
      </c>
      <c r="B58" s="129">
        <v>1037467.4981</v>
      </c>
      <c r="C58" s="129">
        <v>1125691.30746</v>
      </c>
      <c r="D58" s="135">
        <f t="shared" si="3"/>
        <v>8.5037660959568981E-2</v>
      </c>
    </row>
    <row r="59" spans="1:4" x14ac:dyDescent="0.25">
      <c r="A59" s="128" t="s">
        <v>150</v>
      </c>
      <c r="B59" s="129">
        <v>1026389.44756</v>
      </c>
      <c r="C59" s="129">
        <v>916602.78642999998</v>
      </c>
      <c r="D59" s="135">
        <f t="shared" si="3"/>
        <v>-0.10696394179713367</v>
      </c>
    </row>
    <row r="60" spans="1:4" x14ac:dyDescent="0.25">
      <c r="A60" s="128" t="s">
        <v>155</v>
      </c>
      <c r="B60" s="129">
        <v>358179.14870000002</v>
      </c>
      <c r="C60" s="129">
        <v>884253.84154000005</v>
      </c>
      <c r="D60" s="135">
        <f t="shared" si="3"/>
        <v>1.4687473984718866</v>
      </c>
    </row>
    <row r="61" spans="1:4" x14ac:dyDescent="0.25">
      <c r="A61" s="128" t="s">
        <v>142</v>
      </c>
      <c r="B61" s="129">
        <v>816129.56044999999</v>
      </c>
      <c r="C61" s="129">
        <v>840063.87777999998</v>
      </c>
      <c r="D61" s="135">
        <f t="shared" si="3"/>
        <v>2.9326614902666942E-2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73</v>
      </c>
      <c r="B63" s="142"/>
      <c r="C63" s="142"/>
      <c r="D63" s="142"/>
    </row>
    <row r="64" spans="1:4" ht="15.6" x14ac:dyDescent="0.3">
      <c r="A64" s="141" t="s">
        <v>74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75</v>
      </c>
      <c r="B66" s="126" t="s">
        <v>158</v>
      </c>
      <c r="C66" s="126" t="s">
        <v>159</v>
      </c>
      <c r="D66" s="127" t="s">
        <v>65</v>
      </c>
    </row>
    <row r="67" spans="1:4" x14ac:dyDescent="0.25">
      <c r="A67" s="128" t="s">
        <v>180</v>
      </c>
      <c r="B67" s="134">
        <v>8105499.7090299996</v>
      </c>
      <c r="C67" s="134">
        <v>8084584.2844500002</v>
      </c>
      <c r="D67" s="135">
        <f t="shared" ref="D67:D76" si="4">(C67-B67)/B67</f>
        <v>-2.5803991525283022E-3</v>
      </c>
    </row>
    <row r="68" spans="1:4" x14ac:dyDescent="0.25">
      <c r="A68" s="128" t="s">
        <v>181</v>
      </c>
      <c r="B68" s="134">
        <v>2101338.7140500001</v>
      </c>
      <c r="C68" s="134">
        <v>2012852.3871500001</v>
      </c>
      <c r="D68" s="135">
        <f t="shared" si="4"/>
        <v>-4.2109502056170894E-2</v>
      </c>
    </row>
    <row r="69" spans="1:4" x14ac:dyDescent="0.25">
      <c r="A69" s="128" t="s">
        <v>182</v>
      </c>
      <c r="B69" s="134">
        <v>1514656.7428600001</v>
      </c>
      <c r="C69" s="134">
        <v>1553280.0289100001</v>
      </c>
      <c r="D69" s="135">
        <f t="shared" si="4"/>
        <v>2.5499695711300809E-2</v>
      </c>
    </row>
    <row r="70" spans="1:4" x14ac:dyDescent="0.25">
      <c r="A70" s="128" t="s">
        <v>183</v>
      </c>
      <c r="B70" s="134">
        <v>1136404.6834</v>
      </c>
      <c r="C70" s="134">
        <v>1480612.7289499999</v>
      </c>
      <c r="D70" s="135">
        <f t="shared" si="4"/>
        <v>0.30289213919830621</v>
      </c>
    </row>
    <row r="71" spans="1:4" x14ac:dyDescent="0.25">
      <c r="A71" s="128" t="s">
        <v>184</v>
      </c>
      <c r="B71" s="134">
        <v>1178137.68065</v>
      </c>
      <c r="C71" s="134">
        <v>1158751.1287199999</v>
      </c>
      <c r="D71" s="135">
        <f t="shared" si="4"/>
        <v>-1.6455251579173803E-2</v>
      </c>
    </row>
    <row r="72" spans="1:4" x14ac:dyDescent="0.25">
      <c r="A72" s="128" t="s">
        <v>185</v>
      </c>
      <c r="B72" s="134">
        <v>847013.24913000001</v>
      </c>
      <c r="C72" s="134">
        <v>861572.73872000002</v>
      </c>
      <c r="D72" s="135">
        <f t="shared" si="4"/>
        <v>1.7189211154553515E-2</v>
      </c>
    </row>
    <row r="73" spans="1:4" x14ac:dyDescent="0.25">
      <c r="A73" s="128" t="s">
        <v>186</v>
      </c>
      <c r="B73" s="134">
        <v>465914.28005</v>
      </c>
      <c r="C73" s="134">
        <v>455638.99486999999</v>
      </c>
      <c r="D73" s="135">
        <f t="shared" si="4"/>
        <v>-2.2054024999828951E-2</v>
      </c>
    </row>
    <row r="74" spans="1:4" x14ac:dyDescent="0.25">
      <c r="A74" s="128" t="s">
        <v>187</v>
      </c>
      <c r="B74" s="134">
        <v>380142.22836000001</v>
      </c>
      <c r="C74" s="134">
        <v>417436.07431</v>
      </c>
      <c r="D74" s="135">
        <f t="shared" si="4"/>
        <v>9.8104980630255564E-2</v>
      </c>
    </row>
    <row r="75" spans="1:4" x14ac:dyDescent="0.25">
      <c r="A75" s="128" t="s">
        <v>188</v>
      </c>
      <c r="B75" s="134">
        <v>392345.66382999998</v>
      </c>
      <c r="C75" s="134">
        <v>397883.70121000003</v>
      </c>
      <c r="D75" s="135">
        <f t="shared" si="4"/>
        <v>1.4115199658226978E-2</v>
      </c>
    </row>
    <row r="76" spans="1:4" x14ac:dyDescent="0.25">
      <c r="A76" s="128" t="s">
        <v>189</v>
      </c>
      <c r="B76" s="134">
        <v>318216.34114999999</v>
      </c>
      <c r="C76" s="134">
        <v>371409.83948000002</v>
      </c>
      <c r="D76" s="135">
        <f t="shared" si="4"/>
        <v>0.16716142903838435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76</v>
      </c>
      <c r="B78" s="142"/>
      <c r="C78" s="142"/>
      <c r="D78" s="142"/>
    </row>
    <row r="79" spans="1:4" ht="15.6" x14ac:dyDescent="0.3">
      <c r="A79" s="141" t="s">
        <v>77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75</v>
      </c>
      <c r="B81" s="126" t="s">
        <v>158</v>
      </c>
      <c r="C81" s="126" t="s">
        <v>159</v>
      </c>
      <c r="D81" s="127" t="s">
        <v>65</v>
      </c>
    </row>
    <row r="82" spans="1:4" x14ac:dyDescent="0.25">
      <c r="A82" s="128" t="s">
        <v>190</v>
      </c>
      <c r="B82" s="134">
        <v>831.80826000000002</v>
      </c>
      <c r="C82" s="134">
        <v>4502.9522900000002</v>
      </c>
      <c r="D82" s="135">
        <f t="shared" ref="D82:D91" si="5">(C82-B82)/B82</f>
        <v>4.4134498375863691</v>
      </c>
    </row>
    <row r="83" spans="1:4" x14ac:dyDescent="0.25">
      <c r="A83" s="128" t="s">
        <v>191</v>
      </c>
      <c r="B83" s="134">
        <v>2977.9414499999998</v>
      </c>
      <c r="C83" s="134">
        <v>8660.6856200000002</v>
      </c>
      <c r="D83" s="135">
        <f t="shared" si="5"/>
        <v>1.9082793484740945</v>
      </c>
    </row>
    <row r="84" spans="1:4" x14ac:dyDescent="0.25">
      <c r="A84" s="128" t="s">
        <v>192</v>
      </c>
      <c r="B84" s="134">
        <v>210.04363000000001</v>
      </c>
      <c r="C84" s="134">
        <v>599.39373999999998</v>
      </c>
      <c r="D84" s="135">
        <f t="shared" si="5"/>
        <v>1.8536630222968435</v>
      </c>
    </row>
    <row r="85" spans="1:4" x14ac:dyDescent="0.25">
      <c r="A85" s="128" t="s">
        <v>193</v>
      </c>
      <c r="B85" s="134">
        <v>28.298400000000001</v>
      </c>
      <c r="C85" s="134">
        <v>75.343400000000003</v>
      </c>
      <c r="D85" s="135">
        <f t="shared" si="5"/>
        <v>1.6624614819212393</v>
      </c>
    </row>
    <row r="86" spans="1:4" x14ac:dyDescent="0.25">
      <c r="A86" s="128" t="s">
        <v>194</v>
      </c>
      <c r="B86" s="134">
        <v>5205.6473699999997</v>
      </c>
      <c r="C86" s="134">
        <v>13763.984179999999</v>
      </c>
      <c r="D86" s="135">
        <f t="shared" si="5"/>
        <v>1.6440485114918573</v>
      </c>
    </row>
    <row r="87" spans="1:4" x14ac:dyDescent="0.25">
      <c r="A87" s="128" t="s">
        <v>195</v>
      </c>
      <c r="B87" s="134">
        <v>128.6558</v>
      </c>
      <c r="C87" s="134">
        <v>196.26400000000001</v>
      </c>
      <c r="D87" s="135">
        <f t="shared" si="5"/>
        <v>0.52549671293482303</v>
      </c>
    </row>
    <row r="88" spans="1:4" x14ac:dyDescent="0.25">
      <c r="A88" s="128" t="s">
        <v>196</v>
      </c>
      <c r="B88" s="134">
        <v>57265.5988</v>
      </c>
      <c r="C88" s="134">
        <v>84537.848599999998</v>
      </c>
      <c r="D88" s="135">
        <f t="shared" si="5"/>
        <v>0.47624141494177474</v>
      </c>
    </row>
    <row r="89" spans="1:4" x14ac:dyDescent="0.25">
      <c r="A89" s="128" t="s">
        <v>197</v>
      </c>
      <c r="B89" s="134">
        <v>7012.5583900000001</v>
      </c>
      <c r="C89" s="134">
        <v>10219.96514</v>
      </c>
      <c r="D89" s="135">
        <f t="shared" si="5"/>
        <v>0.45738039836841915</v>
      </c>
    </row>
    <row r="90" spans="1:4" x14ac:dyDescent="0.25">
      <c r="A90" s="128" t="s">
        <v>198</v>
      </c>
      <c r="B90" s="134">
        <v>5308.1389600000002</v>
      </c>
      <c r="C90" s="134">
        <v>7709.0019400000001</v>
      </c>
      <c r="D90" s="135">
        <f t="shared" si="5"/>
        <v>0.45229844171223427</v>
      </c>
    </row>
    <row r="91" spans="1:4" x14ac:dyDescent="0.25">
      <c r="A91" s="128" t="s">
        <v>199</v>
      </c>
      <c r="B91" s="134">
        <v>1269.8513800000001</v>
      </c>
      <c r="C91" s="134">
        <v>1802.9353599999999</v>
      </c>
      <c r="D91" s="135">
        <f t="shared" si="5"/>
        <v>0.41980029190502582</v>
      </c>
    </row>
    <row r="92" spans="1:4" x14ac:dyDescent="0.25">
      <c r="A92" s="123" t="s">
        <v>124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O5" sqref="O5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9.5546875" style="17" customWidth="1"/>
    <col min="8" max="8" width="10.5546875" style="17" bestFit="1" customWidth="1"/>
    <col min="9" max="9" width="14" style="17" bestFit="1" customWidth="1"/>
    <col min="10" max="11" width="17.77734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125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1 - 31 MART</v>
      </c>
      <c r="C6" s="143"/>
      <c r="D6" s="143"/>
      <c r="E6" s="143"/>
      <c r="F6" s="143" t="str">
        <f>SEKTOR_USD!F6</f>
        <v>1 OCAK  -  31 MART</v>
      </c>
      <c r="G6" s="143"/>
      <c r="H6" s="143"/>
      <c r="I6" s="143"/>
      <c r="J6" s="143" t="s">
        <v>104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2024</v>
      </c>
      <c r="C7" s="90">
        <f>SEKTOR_USD!C7</f>
        <v>2025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1" t="s">
        <v>2</v>
      </c>
      <c r="B8" s="92">
        <f>SEKTOR_USD!B8*$B$52</f>
        <v>98279221.322801039</v>
      </c>
      <c r="C8" s="92">
        <f>SEKTOR_USD!C8*$C$52</f>
        <v>116563740.57875299</v>
      </c>
      <c r="D8" s="93">
        <f t="shared" ref="D8:D42" si="0">(C8-B8)/B8*100</f>
        <v>18.604664353104617</v>
      </c>
      <c r="E8" s="93">
        <f>C8/C$43*100</f>
        <v>15.606063602809565</v>
      </c>
      <c r="F8" s="92">
        <f>SEKTOR_USD!F8*$B$53</f>
        <v>286949638.37282145</v>
      </c>
      <c r="G8" s="92">
        <f>SEKTOR_USD!G8*$C$53</f>
        <v>330465268.80185324</v>
      </c>
      <c r="H8" s="93">
        <f t="shared" ref="H8:H42" si="1">(G8-F8)/F8*100</f>
        <v>15.164901644689923</v>
      </c>
      <c r="I8" s="93">
        <f>G8/G$43*100</f>
        <v>16.099136385009842</v>
      </c>
      <c r="J8" s="92">
        <f>SEKTOR_USD!J8*$B$54</f>
        <v>957888256.35983324</v>
      </c>
      <c r="K8" s="92">
        <f>SEKTOR_USD!K8*$C$54</f>
        <v>1232701714.1404634</v>
      </c>
      <c r="L8" s="93">
        <f t="shared" ref="L8:L42" si="2">(K8-J8)/J8*100</f>
        <v>28.689511115312776</v>
      </c>
      <c r="M8" s="93">
        <f>K8/K$43*100</f>
        <v>15.867694010588975</v>
      </c>
    </row>
    <row r="9" spans="1:13" s="21" customFormat="1" ht="15.6" x14ac:dyDescent="0.3">
      <c r="A9" s="94" t="s">
        <v>3</v>
      </c>
      <c r="B9" s="92">
        <f>SEKTOR_USD!B9*$B$52</f>
        <v>66993257.710506976</v>
      </c>
      <c r="C9" s="92">
        <f>SEKTOR_USD!C9*$C$52</f>
        <v>80280417.180399865</v>
      </c>
      <c r="D9" s="95">
        <f t="shared" si="0"/>
        <v>19.833577174750499</v>
      </c>
      <c r="E9" s="95">
        <f>C9/C$43*100</f>
        <v>10.74829351183137</v>
      </c>
      <c r="F9" s="92">
        <f>SEKTOR_USD!F9*$B$53</f>
        <v>197232738.3047305</v>
      </c>
      <c r="G9" s="92">
        <f>SEKTOR_USD!G9*$C$53</f>
        <v>230595845.55120844</v>
      </c>
      <c r="H9" s="95">
        <f t="shared" si="1"/>
        <v>16.915603126155926</v>
      </c>
      <c r="I9" s="95">
        <f>G9/G$43*100</f>
        <v>11.233840036519901</v>
      </c>
      <c r="J9" s="92">
        <f>SEKTOR_USD!J9*$B$54</f>
        <v>647599183.85593796</v>
      </c>
      <c r="K9" s="92">
        <f>SEKTOR_USD!K9*$C$54</f>
        <v>835612581.49237669</v>
      </c>
      <c r="L9" s="95">
        <f t="shared" si="2"/>
        <v>29.032370997901591</v>
      </c>
      <c r="M9" s="95">
        <f>K9/K$43*100</f>
        <v>10.756247519104626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33226888.564248849</v>
      </c>
      <c r="C10" s="97">
        <f>SEKTOR_USD!C10*$C$52</f>
        <v>41755260.913465932</v>
      </c>
      <c r="D10" s="98">
        <f t="shared" si="0"/>
        <v>25.667080842451679</v>
      </c>
      <c r="E10" s="98">
        <f>C10/C$43*100</f>
        <v>5.5903770274702067</v>
      </c>
      <c r="F10" s="97">
        <f>SEKTOR_USD!F10*$B$53</f>
        <v>95796633.683209419</v>
      </c>
      <c r="G10" s="97">
        <f>SEKTOR_USD!G10*$C$53</f>
        <v>116672475.22912896</v>
      </c>
      <c r="H10" s="98">
        <f t="shared" si="1"/>
        <v>21.791832075179187</v>
      </c>
      <c r="I10" s="98">
        <f>G10/G$43*100</f>
        <v>5.6838835073366596</v>
      </c>
      <c r="J10" s="97">
        <f>SEKTOR_USD!J10*$B$54</f>
        <v>334797461.23128688</v>
      </c>
      <c r="K10" s="97">
        <f>SEKTOR_USD!K10*$C$54</f>
        <v>411151862.24129635</v>
      </c>
      <c r="L10" s="98">
        <f t="shared" si="2"/>
        <v>22.806146954997921</v>
      </c>
      <c r="M10" s="98">
        <f>K10/K$43*100</f>
        <v>5.2924660257147362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8861897.8599872813</v>
      </c>
      <c r="C11" s="97">
        <f>SEKTOR_USD!C11*$C$52</f>
        <v>11081742.003997123</v>
      </c>
      <c r="D11" s="98">
        <f t="shared" si="0"/>
        <v>25.04930861404701</v>
      </c>
      <c r="E11" s="98">
        <f>C11/C$43*100</f>
        <v>1.4836721066570593</v>
      </c>
      <c r="F11" s="97">
        <f>SEKTOR_USD!F11*$B$53</f>
        <v>29765983.007951964</v>
      </c>
      <c r="G11" s="97">
        <f>SEKTOR_USD!G11*$C$53</f>
        <v>35218157.033449262</v>
      </c>
      <c r="H11" s="98">
        <f t="shared" si="1"/>
        <v>18.316794792366689</v>
      </c>
      <c r="I11" s="98">
        <f>G11/G$43*100</f>
        <v>1.7157080239199214</v>
      </c>
      <c r="J11" s="97">
        <f>SEKTOR_USD!J11*$B$54</f>
        <v>94023970.373720959</v>
      </c>
      <c r="K11" s="97">
        <f>SEKTOR_USD!K11*$C$54</f>
        <v>116635017.82056159</v>
      </c>
      <c r="L11" s="98">
        <f t="shared" si="2"/>
        <v>24.048173414680921</v>
      </c>
      <c r="M11" s="98">
        <f>K11/K$43*100</f>
        <v>1.5013597794716602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7671309.2100387355</v>
      </c>
      <c r="C12" s="97">
        <f>SEKTOR_USD!C12*$C$52</f>
        <v>8338138.7308063637</v>
      </c>
      <c r="D12" s="98">
        <f t="shared" si="0"/>
        <v>8.6925126143398028</v>
      </c>
      <c r="E12" s="98">
        <f>C12/C$43*100</f>
        <v>1.1163464960537903</v>
      </c>
      <c r="F12" s="97">
        <f>SEKTOR_USD!F12*$B$53</f>
        <v>21850369.159034807</v>
      </c>
      <c r="G12" s="97">
        <f>SEKTOR_USD!G12*$C$53</f>
        <v>23002363.593358938</v>
      </c>
      <c r="H12" s="98">
        <f t="shared" si="1"/>
        <v>5.272196666058603</v>
      </c>
      <c r="I12" s="98">
        <f>G12/G$43*100</f>
        <v>1.1205963943191657</v>
      </c>
      <c r="J12" s="97">
        <f>SEKTOR_USD!J12*$B$54</f>
        <v>68554902.126657844</v>
      </c>
      <c r="K12" s="97">
        <f>SEKTOR_USD!K12*$C$54</f>
        <v>90780400.939641327</v>
      </c>
      <c r="L12" s="98">
        <f t="shared" si="2"/>
        <v>32.419999334140989</v>
      </c>
      <c r="M12" s="98">
        <f>K12/K$43*100</f>
        <v>1.1685516518269996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5052488.2471695943</v>
      </c>
      <c r="C13" s="97">
        <f>SEKTOR_USD!C13*$C$52</f>
        <v>6052738.2034054575</v>
      </c>
      <c r="D13" s="98">
        <f t="shared" si="0"/>
        <v>19.797175318442424</v>
      </c>
      <c r="E13" s="98">
        <f>C13/C$43*100</f>
        <v>0.81036707388162466</v>
      </c>
      <c r="F13" s="97">
        <f>SEKTOR_USD!F13*$B$53</f>
        <v>15106730.429035015</v>
      </c>
      <c r="G13" s="97">
        <f>SEKTOR_USD!G13*$C$53</f>
        <v>17199356.275594871</v>
      </c>
      <c r="H13" s="98">
        <f t="shared" si="1"/>
        <v>13.852275026618901</v>
      </c>
      <c r="I13" s="98">
        <f>G13/G$43*100</f>
        <v>0.83789374725851351</v>
      </c>
      <c r="J13" s="97">
        <f>SEKTOR_USD!J13*$B$54</f>
        <v>45865938.966315404</v>
      </c>
      <c r="K13" s="97">
        <f>SEKTOR_USD!K13*$C$54</f>
        <v>62871192.843672432</v>
      </c>
      <c r="L13" s="98">
        <f t="shared" si="2"/>
        <v>37.075996394287117</v>
      </c>
      <c r="M13" s="98">
        <f>K13/K$43*100</f>
        <v>0.8092962301263168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6429724.2430182891</v>
      </c>
      <c r="C14" s="97">
        <f>SEKTOR_USD!C14*$C$52</f>
        <v>8076388.1142368149</v>
      </c>
      <c r="D14" s="98">
        <f t="shared" si="0"/>
        <v>25.610178741437544</v>
      </c>
      <c r="E14" s="98">
        <f>C14/C$43*100</f>
        <v>1.0813021782412615</v>
      </c>
      <c r="F14" s="97">
        <f>SEKTOR_USD!F14*$B$53</f>
        <v>18684332.342690274</v>
      </c>
      <c r="G14" s="97">
        <f>SEKTOR_USD!G14*$C$53</f>
        <v>23341090.738331683</v>
      </c>
      <c r="H14" s="98">
        <f t="shared" si="1"/>
        <v>24.923333144752352</v>
      </c>
      <c r="I14" s="98">
        <f>G14/G$43*100</f>
        <v>1.1370980210226089</v>
      </c>
      <c r="J14" s="97">
        <f>SEKTOR_USD!J14*$B$54</f>
        <v>53902325.655591697</v>
      </c>
      <c r="K14" s="97">
        <f>SEKTOR_USD!K14*$C$54</f>
        <v>91492020.430843249</v>
      </c>
      <c r="L14" s="98">
        <f t="shared" si="2"/>
        <v>69.736684490072804</v>
      </c>
      <c r="M14" s="98">
        <f>K14/K$43*100</f>
        <v>1.1777118243235851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2511745.3138332996</v>
      </c>
      <c r="C15" s="97">
        <f>SEKTOR_USD!C15*$C$52</f>
        <v>1960979.0900642839</v>
      </c>
      <c r="D15" s="98">
        <f t="shared" si="0"/>
        <v>-21.927630191472872</v>
      </c>
      <c r="E15" s="98">
        <f>C15/C$43*100</f>
        <v>0.26254446066482118</v>
      </c>
      <c r="F15" s="97">
        <f>SEKTOR_USD!F15*$B$53</f>
        <v>7568651.014768214</v>
      </c>
      <c r="G15" s="97">
        <f>SEKTOR_USD!G15*$C$53</f>
        <v>5269362.5385883451</v>
      </c>
      <c r="H15" s="98">
        <f t="shared" si="1"/>
        <v>-30.379105493084801</v>
      </c>
      <c r="I15" s="98">
        <f>G15/G$43*100</f>
        <v>0.25670530061560198</v>
      </c>
      <c r="J15" s="97">
        <f>SEKTOR_USD!J15*$B$54</f>
        <v>22049437.164461847</v>
      </c>
      <c r="K15" s="97">
        <f>SEKTOR_USD!K15*$C$54</f>
        <v>24417584.967598822</v>
      </c>
      <c r="L15" s="98">
        <f t="shared" si="2"/>
        <v>10.740173481406746</v>
      </c>
      <c r="M15" s="98">
        <f>K15/K$43*100</f>
        <v>0.31431023604406716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2679801.0403599082</v>
      </c>
      <c r="C16" s="97">
        <f>SEKTOR_USD!C16*$C$52</f>
        <v>2329199.764830193</v>
      </c>
      <c r="D16" s="98">
        <f t="shared" si="0"/>
        <v>-13.083108419221601</v>
      </c>
      <c r="E16" s="98">
        <f>C16/C$43*100</f>
        <v>0.31184345571880878</v>
      </c>
      <c r="F16" s="97">
        <f>SEKTOR_USD!F16*$B$53</f>
        <v>6945321.547265172</v>
      </c>
      <c r="G16" s="97">
        <f>SEKTOR_USD!G16*$C$53</f>
        <v>7853788.1265175538</v>
      </c>
      <c r="H16" s="98">
        <f t="shared" si="1"/>
        <v>13.080266666848631</v>
      </c>
      <c r="I16" s="98">
        <f>G16/G$43*100</f>
        <v>0.38260966620244108</v>
      </c>
      <c r="J16" s="97">
        <f>SEKTOR_USD!J16*$B$54</f>
        <v>24763517.644291788</v>
      </c>
      <c r="K16" s="97">
        <f>SEKTOR_USD!K16*$C$54</f>
        <v>33203827.140926164</v>
      </c>
      <c r="L16" s="98">
        <f t="shared" si="2"/>
        <v>34.083645215000146</v>
      </c>
      <c r="M16" s="98">
        <f>K16/K$43*100</f>
        <v>0.4274092937560971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559403.23185101629</v>
      </c>
      <c r="C17" s="97">
        <f>SEKTOR_USD!C17*$C$52</f>
        <v>685970.35959371354</v>
      </c>
      <c r="D17" s="98">
        <f t="shared" si="0"/>
        <v>22.625383718985269</v>
      </c>
      <c r="E17" s="98">
        <f>C17/C$43*100</f>
        <v>9.1840713143800573E-2</v>
      </c>
      <c r="F17" s="97">
        <f>SEKTOR_USD!F17*$B$53</f>
        <v>1514717.1207756281</v>
      </c>
      <c r="G17" s="97">
        <f>SEKTOR_USD!G17*$C$53</f>
        <v>2039252.0162388426</v>
      </c>
      <c r="H17" s="98">
        <f t="shared" si="1"/>
        <v>34.629231311165242</v>
      </c>
      <c r="I17" s="98">
        <f>G17/G$43*100</f>
        <v>9.9345375844989023E-2</v>
      </c>
      <c r="J17" s="97">
        <f>SEKTOR_USD!J17*$B$54</f>
        <v>3641630.6936114072</v>
      </c>
      <c r="K17" s="97">
        <f>SEKTOR_USD!K17*$C$54</f>
        <v>5060675.1078367932</v>
      </c>
      <c r="L17" s="98">
        <f t="shared" si="2"/>
        <v>38.967279595782372</v>
      </c>
      <c r="M17" s="98">
        <f>K17/K$43*100</f>
        <v>6.5142477841162852E-2</v>
      </c>
    </row>
    <row r="18" spans="1:13" s="21" customFormat="1" ht="15.6" x14ac:dyDescent="0.3">
      <c r="A18" s="94" t="s">
        <v>12</v>
      </c>
      <c r="B18" s="92">
        <f>SEKTOR_USD!B18*$B$52</f>
        <v>9663035.1443181764</v>
      </c>
      <c r="C18" s="92">
        <f>SEKTOR_USD!C18*$C$52</f>
        <v>11330290.290000483</v>
      </c>
      <c r="D18" s="95">
        <f t="shared" si="0"/>
        <v>17.253948896818883</v>
      </c>
      <c r="E18" s="95">
        <f>C18/C$43*100</f>
        <v>1.5169488386877812</v>
      </c>
      <c r="F18" s="92">
        <f>SEKTOR_USD!F18*$B$53</f>
        <v>30000242.158212733</v>
      </c>
      <c r="G18" s="92">
        <f>SEKTOR_USD!G18*$C$53</f>
        <v>31390314.321989026</v>
      </c>
      <c r="H18" s="95">
        <f t="shared" si="1"/>
        <v>4.6335364776239096</v>
      </c>
      <c r="I18" s="95">
        <f>G18/G$43*100</f>
        <v>1.5292286335271159</v>
      </c>
      <c r="J18" s="92">
        <f>SEKTOR_USD!J18*$B$54</f>
        <v>97358613.123126209</v>
      </c>
      <c r="K18" s="92">
        <f>SEKTOR_USD!K18*$C$54</f>
        <v>128567705.49532089</v>
      </c>
      <c r="L18" s="95">
        <f t="shared" si="2"/>
        <v>32.055810339785317</v>
      </c>
      <c r="M18" s="95">
        <f>K18/K$43*100</f>
        <v>1.6549607963072963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9663035.1443181764</v>
      </c>
      <c r="C19" s="97">
        <f>SEKTOR_USD!C19*$C$52</f>
        <v>11330290.290000483</v>
      </c>
      <c r="D19" s="98">
        <f t="shared" si="0"/>
        <v>17.253948896818883</v>
      </c>
      <c r="E19" s="98">
        <f>C19/C$43*100</f>
        <v>1.5169488386877812</v>
      </c>
      <c r="F19" s="97">
        <f>SEKTOR_USD!F19*$B$53</f>
        <v>30000242.158212733</v>
      </c>
      <c r="G19" s="97">
        <f>SEKTOR_USD!G19*$C$53</f>
        <v>31390314.321989026</v>
      </c>
      <c r="H19" s="98">
        <f t="shared" si="1"/>
        <v>4.6335364776239096</v>
      </c>
      <c r="I19" s="98">
        <f>G19/G$43*100</f>
        <v>1.5292286335271159</v>
      </c>
      <c r="J19" s="97">
        <f>SEKTOR_USD!J19*$B$54</f>
        <v>97358613.123126209</v>
      </c>
      <c r="K19" s="97">
        <f>SEKTOR_USD!K19*$C$54</f>
        <v>128567705.49532089</v>
      </c>
      <c r="L19" s="98">
        <f t="shared" si="2"/>
        <v>32.055810339785317</v>
      </c>
      <c r="M19" s="98">
        <f>K19/K$43*100</f>
        <v>1.6549607963072963</v>
      </c>
    </row>
    <row r="20" spans="1:13" s="21" customFormat="1" ht="15.6" x14ac:dyDescent="0.3">
      <c r="A20" s="94" t="s">
        <v>110</v>
      </c>
      <c r="B20" s="92">
        <f>SEKTOR_USD!B20*$B$52</f>
        <v>21622928.467975896</v>
      </c>
      <c r="C20" s="92">
        <f>SEKTOR_USD!C20*$C$52</f>
        <v>24953033.108352643</v>
      </c>
      <c r="D20" s="95">
        <f t="shared" si="0"/>
        <v>15.400803111885219</v>
      </c>
      <c r="E20" s="95">
        <f>C20/C$43*100</f>
        <v>3.3408212522904108</v>
      </c>
      <c r="F20" s="92">
        <f>SEKTOR_USD!F20*$B$53</f>
        <v>59716657.909878187</v>
      </c>
      <c r="G20" s="92">
        <f>SEKTOR_USD!G20*$C$53</f>
        <v>68479108.928655803</v>
      </c>
      <c r="H20" s="95">
        <f t="shared" si="1"/>
        <v>14.673378125081163</v>
      </c>
      <c r="I20" s="95">
        <f>G20/G$43*100</f>
        <v>3.3360677149628275</v>
      </c>
      <c r="J20" s="92">
        <f>SEKTOR_USD!J20*$B$54</f>
        <v>212930459.3807691</v>
      </c>
      <c r="K20" s="92">
        <f>SEKTOR_USD!K20*$C$54</f>
        <v>268521427.15276593</v>
      </c>
      <c r="L20" s="95">
        <f t="shared" si="2"/>
        <v>26.107569548134617</v>
      </c>
      <c r="M20" s="95">
        <f>K20/K$43*100</f>
        <v>3.4564856951770557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21622928.467975896</v>
      </c>
      <c r="C21" s="97">
        <f>SEKTOR_USD!C21*$C$52</f>
        <v>24953033.108352643</v>
      </c>
      <c r="D21" s="98">
        <f t="shared" si="0"/>
        <v>15.400803111885219</v>
      </c>
      <c r="E21" s="98">
        <f>C21/C$43*100</f>
        <v>3.3408212522904108</v>
      </c>
      <c r="F21" s="97">
        <f>SEKTOR_USD!F21*$B$53</f>
        <v>59716657.909878187</v>
      </c>
      <c r="G21" s="97">
        <f>SEKTOR_USD!G21*$C$53</f>
        <v>68479108.928655803</v>
      </c>
      <c r="H21" s="98">
        <f t="shared" si="1"/>
        <v>14.673378125081163</v>
      </c>
      <c r="I21" s="98">
        <f>G21/G$43*100</f>
        <v>3.3360677149628275</v>
      </c>
      <c r="J21" s="97">
        <f>SEKTOR_USD!J21*$B$54</f>
        <v>212930459.3807691</v>
      </c>
      <c r="K21" s="97">
        <f>SEKTOR_USD!K21*$C$54</f>
        <v>268521427.15276593</v>
      </c>
      <c r="L21" s="98">
        <f t="shared" si="2"/>
        <v>26.107569548134617</v>
      </c>
      <c r="M21" s="98">
        <f>K21/K$43*100</f>
        <v>3.4564856951770557</v>
      </c>
    </row>
    <row r="22" spans="1:13" ht="16.8" x14ac:dyDescent="0.3">
      <c r="A22" s="91" t="s">
        <v>14</v>
      </c>
      <c r="B22" s="92">
        <f>SEKTOR_USD!B22*$B$52</f>
        <v>519583886.48245132</v>
      </c>
      <c r="C22" s="92">
        <f>SEKTOR_USD!C22*$C$52</f>
        <v>611917025.02625525</v>
      </c>
      <c r="D22" s="95">
        <f t="shared" si="0"/>
        <v>17.770593150779405</v>
      </c>
      <c r="E22" s="95">
        <f>C22/C$43*100</f>
        <v>81.926128698227757</v>
      </c>
      <c r="F22" s="92">
        <f>SEKTOR_USD!F22*$B$53</f>
        <v>1384923882.4029825</v>
      </c>
      <c r="G22" s="92">
        <f>SEKTOR_USD!G22*$C$53</f>
        <v>1672442113.2400632</v>
      </c>
      <c r="H22" s="95">
        <f t="shared" si="1"/>
        <v>20.76058002106279</v>
      </c>
      <c r="I22" s="95">
        <f>G22/G$43*100</f>
        <v>81.475653325705423</v>
      </c>
      <c r="J22" s="92">
        <f>SEKTOR_USD!J22*$B$54</f>
        <v>4851691818.4128523</v>
      </c>
      <c r="K22" s="92">
        <f>SEKTOR_USD!K22*$C$54</f>
        <v>6331234312.9911766</v>
      </c>
      <c r="L22" s="95">
        <f t="shared" si="2"/>
        <v>30.495393152616423</v>
      </c>
      <c r="M22" s="95">
        <f>K22/K$43*100</f>
        <v>81.49748445668024</v>
      </c>
    </row>
    <row r="23" spans="1:13" s="21" customFormat="1" ht="15.6" x14ac:dyDescent="0.3">
      <c r="A23" s="94" t="s">
        <v>15</v>
      </c>
      <c r="B23" s="92">
        <f>SEKTOR_USD!B23*$B$52</f>
        <v>38717644.193631925</v>
      </c>
      <c r="C23" s="92">
        <f>SEKTOR_USD!C23*$C$52</f>
        <v>45088234.704151817</v>
      </c>
      <c r="D23" s="95">
        <f t="shared" si="0"/>
        <v>16.453972454160041</v>
      </c>
      <c r="E23" s="95">
        <f>C23/C$43*100</f>
        <v>6.0366101416932274</v>
      </c>
      <c r="F23" s="92">
        <f>SEKTOR_USD!F23*$B$53</f>
        <v>110385475.15996206</v>
      </c>
      <c r="G23" s="92">
        <f>SEKTOR_USD!G23*$C$53</f>
        <v>127440424.06734332</v>
      </c>
      <c r="H23" s="95">
        <f t="shared" si="1"/>
        <v>15.450356020723341</v>
      </c>
      <c r="I23" s="95">
        <f>G23/G$43*100</f>
        <v>6.2084611053448926</v>
      </c>
      <c r="J23" s="92">
        <f>SEKTOR_USD!J23*$B$54</f>
        <v>378361984.87501347</v>
      </c>
      <c r="K23" s="92">
        <f>SEKTOR_USD!K23*$C$54</f>
        <v>473131392.537386</v>
      </c>
      <c r="L23" s="95">
        <f t="shared" si="2"/>
        <v>25.047285787360025</v>
      </c>
      <c r="M23" s="95">
        <f>K23/K$43*100</f>
        <v>6.0902845169010931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26138116.142167311</v>
      </c>
      <c r="C24" s="97">
        <f>SEKTOR_USD!C24*$C$52</f>
        <v>31160484.378110271</v>
      </c>
      <c r="D24" s="98">
        <f t="shared" si="0"/>
        <v>19.214729204759426</v>
      </c>
      <c r="E24" s="98">
        <f>C24/C$43*100</f>
        <v>4.1719019884283215</v>
      </c>
      <c r="F24" s="97">
        <f>SEKTOR_USD!F24*$B$53</f>
        <v>74625254.431953341</v>
      </c>
      <c r="G24" s="97">
        <f>SEKTOR_USD!G24*$C$53</f>
        <v>87873359.884679586</v>
      </c>
      <c r="H24" s="98">
        <f t="shared" si="1"/>
        <v>17.75284460142975</v>
      </c>
      <c r="I24" s="98">
        <f>G24/G$43*100</f>
        <v>4.2808892157461598</v>
      </c>
      <c r="J24" s="97">
        <f>SEKTOR_USD!J24*$B$54</f>
        <v>255298305.19154334</v>
      </c>
      <c r="K24" s="97">
        <f>SEKTOR_USD!K24*$C$54</f>
        <v>325075411.57655436</v>
      </c>
      <c r="L24" s="98">
        <f t="shared" si="2"/>
        <v>27.331597964451493</v>
      </c>
      <c r="M24" s="98">
        <f>K24/K$43*100</f>
        <v>4.1844649862109904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4667862.7747221505</v>
      </c>
      <c r="C25" s="97">
        <f>SEKTOR_USD!C25*$C$52</f>
        <v>5229807.1442452166</v>
      </c>
      <c r="D25" s="98">
        <f t="shared" si="0"/>
        <v>12.038579466520741</v>
      </c>
      <c r="E25" s="98">
        <f>C25/C$43*100</f>
        <v>0.70018946302067819</v>
      </c>
      <c r="F25" s="97">
        <f>SEKTOR_USD!F25*$B$53</f>
        <v>12658310.576629661</v>
      </c>
      <c r="G25" s="97">
        <f>SEKTOR_USD!G25*$C$53</f>
        <v>14495636.11812048</v>
      </c>
      <c r="H25" s="98">
        <f t="shared" si="1"/>
        <v>14.51477691567287</v>
      </c>
      <c r="I25" s="98">
        <f>G25/G$43*100</f>
        <v>0.70617775870729427</v>
      </c>
      <c r="J25" s="97">
        <f>SEKTOR_USD!J25*$B$54</f>
        <v>45501713.390367799</v>
      </c>
      <c r="K25" s="97">
        <f>SEKTOR_USD!K25*$C$54</f>
        <v>51882979.597249255</v>
      </c>
      <c r="L25" s="98">
        <f t="shared" si="2"/>
        <v>14.024232784676407</v>
      </c>
      <c r="M25" s="98">
        <f>K25/K$43*100</f>
        <v>0.66785276207782829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7911665.2767424621</v>
      </c>
      <c r="C26" s="97">
        <f>SEKTOR_USD!C26*$C$52</f>
        <v>8697943.1817963235</v>
      </c>
      <c r="D26" s="98">
        <f t="shared" si="0"/>
        <v>9.938209941278032</v>
      </c>
      <c r="E26" s="98">
        <f>C26/C$43*100</f>
        <v>1.1645186902442264</v>
      </c>
      <c r="F26" s="97">
        <f>SEKTOR_USD!F26*$B$53</f>
        <v>23101910.151379056</v>
      </c>
      <c r="G26" s="97">
        <f>SEKTOR_USD!G26*$C$53</f>
        <v>25071428.064543266</v>
      </c>
      <c r="H26" s="98">
        <f t="shared" si="1"/>
        <v>8.525346606659884</v>
      </c>
      <c r="I26" s="98">
        <f>G26/G$43*100</f>
        <v>1.2213941308914391</v>
      </c>
      <c r="J26" s="97">
        <f>SEKTOR_USD!J26*$B$54</f>
        <v>77561966.293102279</v>
      </c>
      <c r="K26" s="97">
        <f>SEKTOR_USD!K26*$C$54</f>
        <v>96173001.363582358</v>
      </c>
      <c r="L26" s="98">
        <f t="shared" si="2"/>
        <v>23.995053194177711</v>
      </c>
      <c r="M26" s="98">
        <f>K26/K$43*100</f>
        <v>1.2379667686122744</v>
      </c>
    </row>
    <row r="27" spans="1:13" s="21" customFormat="1" ht="15.6" x14ac:dyDescent="0.3">
      <c r="A27" s="94" t="s">
        <v>19</v>
      </c>
      <c r="B27" s="92">
        <f>SEKTOR_USD!B27*$B$52</f>
        <v>98592809.648039252</v>
      </c>
      <c r="C27" s="92">
        <f>SEKTOR_USD!C27*$C$52</f>
        <v>101248798.24754366</v>
      </c>
      <c r="D27" s="95">
        <f t="shared" si="0"/>
        <v>2.6938968561560124</v>
      </c>
      <c r="E27" s="95">
        <f>C27/C$43*100</f>
        <v>13.555632114359382</v>
      </c>
      <c r="F27" s="92">
        <f>SEKTOR_USD!F27*$B$53</f>
        <v>249699095.58851999</v>
      </c>
      <c r="G27" s="92">
        <f>SEKTOR_USD!G27*$C$53</f>
        <v>281875248.41151351</v>
      </c>
      <c r="H27" s="95">
        <f t="shared" si="1"/>
        <v>12.885970911170904</v>
      </c>
      <c r="I27" s="95">
        <f>G27/G$43*100</f>
        <v>13.731996963518837</v>
      </c>
      <c r="J27" s="92">
        <f>SEKTOR_USD!J27*$B$54</f>
        <v>833349686.35653031</v>
      </c>
      <c r="K27" s="92">
        <f>SEKTOR_USD!K27*$C$54</f>
        <v>1041997792.7413574</v>
      </c>
      <c r="L27" s="95">
        <f t="shared" si="2"/>
        <v>25.037281443886165</v>
      </c>
      <c r="M27" s="95">
        <f>K27/K$43*100</f>
        <v>13.412897820506275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98592809.648039252</v>
      </c>
      <c r="C28" s="97">
        <f>SEKTOR_USD!C28*$C$52</f>
        <v>101248798.24754366</v>
      </c>
      <c r="D28" s="98">
        <f t="shared" si="0"/>
        <v>2.6938968561560124</v>
      </c>
      <c r="E28" s="98">
        <f>C28/C$43*100</f>
        <v>13.555632114359382</v>
      </c>
      <c r="F28" s="97">
        <f>SEKTOR_USD!F28*$B$53</f>
        <v>249699095.58851999</v>
      </c>
      <c r="G28" s="97">
        <f>SEKTOR_USD!G28*$C$53</f>
        <v>281875248.41151351</v>
      </c>
      <c r="H28" s="98">
        <f t="shared" si="1"/>
        <v>12.885970911170904</v>
      </c>
      <c r="I28" s="98">
        <f>G28/G$43*100</f>
        <v>13.731996963518837</v>
      </c>
      <c r="J28" s="97">
        <f>SEKTOR_USD!J28*$B$54</f>
        <v>833349686.35653031</v>
      </c>
      <c r="K28" s="97">
        <f>SEKTOR_USD!K28*$C$54</f>
        <v>1041997792.7413574</v>
      </c>
      <c r="L28" s="98">
        <f t="shared" si="2"/>
        <v>25.037281443886165</v>
      </c>
      <c r="M28" s="98">
        <f>K28/K$43*100</f>
        <v>13.412897820506275</v>
      </c>
    </row>
    <row r="29" spans="1:13" s="21" customFormat="1" ht="15.6" x14ac:dyDescent="0.3">
      <c r="A29" s="94" t="s">
        <v>21</v>
      </c>
      <c r="B29" s="92">
        <f>SEKTOR_USD!B29*$B$52</f>
        <v>382273432.64078015</v>
      </c>
      <c r="C29" s="92">
        <f>SEKTOR_USD!C29*$C$52</f>
        <v>465579992.07455981</v>
      </c>
      <c r="D29" s="95">
        <f t="shared" si="0"/>
        <v>21.79240101994278</v>
      </c>
      <c r="E29" s="95">
        <f>C29/C$43*100</f>
        <v>62.333886442175142</v>
      </c>
      <c r="F29" s="92">
        <f>SEKTOR_USD!F29*$B$53</f>
        <v>1024839311.6545004</v>
      </c>
      <c r="G29" s="92">
        <f>SEKTOR_USD!G29*$C$53</f>
        <v>1263126440.7612064</v>
      </c>
      <c r="H29" s="95">
        <f t="shared" si="1"/>
        <v>23.251169856278768</v>
      </c>
      <c r="I29" s="95">
        <f>G29/G$43*100</f>
        <v>61.535195256841703</v>
      </c>
      <c r="J29" s="92">
        <f>SEKTOR_USD!J29*$B$54</f>
        <v>3639980147.1813083</v>
      </c>
      <c r="K29" s="92">
        <f>SEKTOR_USD!K29*$C$54</f>
        <v>4816105127.7124338</v>
      </c>
      <c r="L29" s="95">
        <f t="shared" si="2"/>
        <v>32.311302066904993</v>
      </c>
      <c r="M29" s="95">
        <f>K29/K$43*100</f>
        <v>61.994302119272881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51620646.506448075</v>
      </c>
      <c r="C30" s="97">
        <f>SEKTOR_USD!C30*$C$52</f>
        <v>52566393.077344865</v>
      </c>
      <c r="D30" s="98">
        <f t="shared" si="0"/>
        <v>1.832109116995762</v>
      </c>
      <c r="E30" s="98">
        <f>C30/C$43*100</f>
        <v>7.0378187047033123</v>
      </c>
      <c r="F30" s="97">
        <f>SEKTOR_USD!F30*$B$53</f>
        <v>140179267.42512515</v>
      </c>
      <c r="G30" s="97">
        <f>SEKTOR_USD!G30*$C$53</f>
        <v>151753381.53786206</v>
      </c>
      <c r="H30" s="98">
        <f t="shared" si="1"/>
        <v>8.2566518753702756</v>
      </c>
      <c r="I30" s="98">
        <f>G30/G$43*100</f>
        <v>7.3929051458940336</v>
      </c>
      <c r="J30" s="97">
        <f>SEKTOR_USD!J30*$B$54</f>
        <v>497694456.17210603</v>
      </c>
      <c r="K30" s="97">
        <f>SEKTOR_USD!K30*$C$54</f>
        <v>600892929.91536808</v>
      </c>
      <c r="L30" s="98">
        <f t="shared" si="2"/>
        <v>20.735307067108526</v>
      </c>
      <c r="M30" s="98">
        <f>K30/K$43*100</f>
        <v>7.7348680833722607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103163659.64415979</v>
      </c>
      <c r="C31" s="97">
        <f>SEKTOR_USD!C31*$C$52</f>
        <v>130488536.64070602</v>
      </c>
      <c r="D31" s="98">
        <f t="shared" si="0"/>
        <v>26.486920966934807</v>
      </c>
      <c r="E31" s="98">
        <f>C31/C$43*100</f>
        <v>17.47037622627218</v>
      </c>
      <c r="F31" s="97">
        <f>SEKTOR_USD!F31*$B$53</f>
        <v>282516784.42880291</v>
      </c>
      <c r="G31" s="97">
        <f>SEKTOR_USD!G31*$C$53</f>
        <v>344301023.12887496</v>
      </c>
      <c r="H31" s="98">
        <f t="shared" si="1"/>
        <v>21.869227637213996</v>
      </c>
      <c r="I31" s="98">
        <f>G31/G$43*100</f>
        <v>16.773166962285934</v>
      </c>
      <c r="J31" s="97">
        <f>SEKTOR_USD!J31*$B$54</f>
        <v>951089948.11126351</v>
      </c>
      <c r="K31" s="97">
        <f>SEKTOR_USD!K31*$C$54</f>
        <v>1284798904.616868</v>
      </c>
      <c r="L31" s="98">
        <f t="shared" si="2"/>
        <v>35.087002777003953</v>
      </c>
      <c r="M31" s="98">
        <f>K31/K$43*100</f>
        <v>16.538304157235338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4589936.6056345217</v>
      </c>
      <c r="C32" s="97">
        <f>SEKTOR_USD!C32*$C$52</f>
        <v>3203915.5568981832</v>
      </c>
      <c r="D32" s="98">
        <f t="shared" si="0"/>
        <v>-30.196954071977476</v>
      </c>
      <c r="E32" s="98">
        <f>C32/C$43*100</f>
        <v>0.42895423320086951</v>
      </c>
      <c r="F32" s="97">
        <f>SEKTOR_USD!F32*$B$53</f>
        <v>13989807.910036787</v>
      </c>
      <c r="G32" s="97">
        <f>SEKTOR_USD!G32*$C$53</f>
        <v>11878704.829708008</v>
      </c>
      <c r="H32" s="98">
        <f t="shared" si="1"/>
        <v>-15.090293547305954</v>
      </c>
      <c r="I32" s="98">
        <f>G32/G$43*100</f>
        <v>0.57868982669222602</v>
      </c>
      <c r="J32" s="97">
        <f>SEKTOR_USD!J32*$B$54</f>
        <v>59293635.988674082</v>
      </c>
      <c r="K32" s="97">
        <f>SEKTOR_USD!K32*$C$54</f>
        <v>61143407.898562744</v>
      </c>
      <c r="L32" s="98">
        <f t="shared" si="2"/>
        <v>3.1196803485655606</v>
      </c>
      <c r="M32" s="98">
        <f>K32/K$43*100</f>
        <v>0.78705568116738278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46757300.643485345</v>
      </c>
      <c r="C33" s="97">
        <f>SEKTOR_USD!C33*$C$52</f>
        <v>54956351.931575529</v>
      </c>
      <c r="D33" s="98">
        <f t="shared" si="0"/>
        <v>17.535339241685996</v>
      </c>
      <c r="E33" s="98">
        <f>C33/C$43*100</f>
        <v>7.3577968531569669</v>
      </c>
      <c r="F33" s="97">
        <f>SEKTOR_USD!F33*$B$53</f>
        <v>122405839.56597342</v>
      </c>
      <c r="G33" s="97">
        <f>SEKTOR_USD!G33*$C$53</f>
        <v>145076408.45491636</v>
      </c>
      <c r="H33" s="98">
        <f t="shared" si="1"/>
        <v>18.520823001033477</v>
      </c>
      <c r="I33" s="98">
        <f>G33/G$43*100</f>
        <v>7.0676258792070543</v>
      </c>
      <c r="J33" s="97">
        <f>SEKTOR_USD!J33*$B$54</f>
        <v>433035354.7315414</v>
      </c>
      <c r="K33" s="97">
        <f>SEKTOR_USD!K33*$C$54</f>
        <v>571668156.41697991</v>
      </c>
      <c r="L33" s="98">
        <f t="shared" si="2"/>
        <v>32.014199342079905</v>
      </c>
      <c r="M33" s="98">
        <f>K33/K$43*100</f>
        <v>7.358678322230781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32872092.725848313</v>
      </c>
      <c r="C34" s="97">
        <f>SEKTOR_USD!C34*$C$52</f>
        <v>33999541.657431267</v>
      </c>
      <c r="D34" s="98">
        <f t="shared" si="0"/>
        <v>3.4298057655952245</v>
      </c>
      <c r="E34" s="98">
        <f>C34/C$43*100</f>
        <v>4.5520073990226955</v>
      </c>
      <c r="F34" s="97">
        <f>SEKTOR_USD!F34*$B$53</f>
        <v>85441953.876186043</v>
      </c>
      <c r="G34" s="97">
        <f>SEKTOR_USD!G34*$C$53</f>
        <v>91267739.366537839</v>
      </c>
      <c r="H34" s="98">
        <f t="shared" si="1"/>
        <v>6.8184132338475587</v>
      </c>
      <c r="I34" s="98">
        <f>G34/G$43*100</f>
        <v>4.4462517617681474</v>
      </c>
      <c r="J34" s="97">
        <f>SEKTOR_USD!J34*$B$54</f>
        <v>303932805.29603708</v>
      </c>
      <c r="K34" s="97">
        <f>SEKTOR_USD!K34*$C$54</f>
        <v>374174217.85749245</v>
      </c>
      <c r="L34" s="98">
        <f t="shared" si="2"/>
        <v>23.110836124793678</v>
      </c>
      <c r="M34" s="98">
        <f>K34/K$43*100</f>
        <v>4.8164790618094404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34548204.644049518</v>
      </c>
      <c r="C35" s="97">
        <f>SEKTOR_USD!C35*$C$52</f>
        <v>42167257.234887876</v>
      </c>
      <c r="D35" s="98">
        <f t="shared" si="0"/>
        <v>22.053396607255081</v>
      </c>
      <c r="E35" s="98">
        <f>C35/C$43*100</f>
        <v>5.6455368976348952</v>
      </c>
      <c r="F35" s="97">
        <f>SEKTOR_USD!F35*$B$53</f>
        <v>92879023.430902556</v>
      </c>
      <c r="G35" s="97">
        <f>SEKTOR_USD!G35*$C$53</f>
        <v>114881786.68319558</v>
      </c>
      <c r="H35" s="98">
        <f t="shared" si="1"/>
        <v>23.689701333543841</v>
      </c>
      <c r="I35" s="98">
        <f>G35/G$43*100</f>
        <v>5.5966472926851827</v>
      </c>
      <c r="J35" s="97">
        <f>SEKTOR_USD!J35*$B$54</f>
        <v>326518940.42544878</v>
      </c>
      <c r="K35" s="97">
        <f>SEKTOR_USD!K35*$C$54</f>
        <v>430815897.74233574</v>
      </c>
      <c r="L35" s="98">
        <f t="shared" si="2"/>
        <v>31.942084946432125</v>
      </c>
      <c r="M35" s="98">
        <f>K35/K$43*100</f>
        <v>5.5455871942542148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47005614.343561254</v>
      </c>
      <c r="C36" s="97">
        <f>SEKTOR_USD!C36*$C$52</f>
        <v>57478455.080283113</v>
      </c>
      <c r="D36" s="98">
        <f t="shared" si="0"/>
        <v>22.279978430185988</v>
      </c>
      <c r="E36" s="98">
        <f>C36/C$43*100</f>
        <v>7.6954670579406264</v>
      </c>
      <c r="F36" s="97">
        <f>SEKTOR_USD!F36*$B$53</f>
        <v>122495562.11484748</v>
      </c>
      <c r="G36" s="97">
        <f>SEKTOR_USD!G36*$C$53</f>
        <v>146318013.96021304</v>
      </c>
      <c r="H36" s="98">
        <f t="shared" si="1"/>
        <v>19.447604006282667</v>
      </c>
      <c r="I36" s="98">
        <f>G36/G$43*100</f>
        <v>7.1281126481756125</v>
      </c>
      <c r="J36" s="97">
        <f>SEKTOR_USD!J36*$B$54</f>
        <v>408885113.38476145</v>
      </c>
      <c r="K36" s="97">
        <f>SEKTOR_USD!K36*$C$54</f>
        <v>554658936.40804124</v>
      </c>
      <c r="L36" s="98">
        <f t="shared" si="2"/>
        <v>35.651535908597978</v>
      </c>
      <c r="M36" s="98">
        <f>K36/K$43*100</f>
        <v>7.1397307087370994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12332324.963305661</v>
      </c>
      <c r="C37" s="97">
        <f>SEKTOR_USD!C37*$C$52</f>
        <v>13965075.096356411</v>
      </c>
      <c r="D37" s="98">
        <f t="shared" si="0"/>
        <v>13.239597058210286</v>
      </c>
      <c r="E37" s="98">
        <f>C37/C$43*100</f>
        <v>1.8697053568258231</v>
      </c>
      <c r="F37" s="97">
        <f>SEKTOR_USD!F37*$B$53</f>
        <v>32680899.143691458</v>
      </c>
      <c r="G37" s="97">
        <f>SEKTOR_USD!G37*$C$53</f>
        <v>36810165.289557502</v>
      </c>
      <c r="H37" s="98">
        <f t="shared" si="1"/>
        <v>12.635105685772219</v>
      </c>
      <c r="I37" s="98">
        <f>G37/G$43*100</f>
        <v>1.793265215131189</v>
      </c>
      <c r="J37" s="97">
        <f>SEKTOR_USD!J37*$B$54</f>
        <v>120578338.07398638</v>
      </c>
      <c r="K37" s="97">
        <f>SEKTOR_USD!K37*$C$54</f>
        <v>146056805.16250655</v>
      </c>
      <c r="L37" s="98">
        <f t="shared" si="2"/>
        <v>21.130219155024914</v>
      </c>
      <c r="M37" s="98">
        <f>K37/K$43*100</f>
        <v>1.8800855599514346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17437296.853228185</v>
      </c>
      <c r="C38" s="97">
        <f>SEKTOR_USD!C38*$C$52</f>
        <v>20235020.791148148</v>
      </c>
      <c r="D38" s="98">
        <f t="shared" si="0"/>
        <v>16.044481902606467</v>
      </c>
      <c r="E38" s="98">
        <f>C38/C$43*100</f>
        <v>2.7091531200260168</v>
      </c>
      <c r="F38" s="97">
        <f>SEKTOR_USD!F38*$B$53</f>
        <v>46230888.542552941</v>
      </c>
      <c r="G38" s="97">
        <f>SEKTOR_USD!G38*$C$53</f>
        <v>93196134.109181419</v>
      </c>
      <c r="H38" s="98">
        <f t="shared" si="1"/>
        <v>101.58845535360975</v>
      </c>
      <c r="I38" s="98">
        <f>G38/G$43*100</f>
        <v>4.5401965508181883</v>
      </c>
      <c r="J38" s="97">
        <f>SEKTOR_USD!J38*$B$54</f>
        <v>200079556.88534936</v>
      </c>
      <c r="K38" s="97">
        <f>SEKTOR_USD!K38*$C$54</f>
        <v>292105400.26033348</v>
      </c>
      <c r="L38" s="98">
        <f t="shared" si="2"/>
        <v>45.994625741657977</v>
      </c>
      <c r="M38" s="98">
        <f>K38/K$43*100</f>
        <v>3.7600654375689766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11471374.941083003</v>
      </c>
      <c r="C39" s="97">
        <f>SEKTOR_USD!C39*$C$52</f>
        <v>32799622.43872017</v>
      </c>
      <c r="D39" s="98">
        <f t="shared" si="0"/>
        <v>185.92581627903434</v>
      </c>
      <c r="E39" s="98">
        <f>C39/C$43*100</f>
        <v>4.3913569638834149</v>
      </c>
      <c r="F39" s="97">
        <f>SEKTOR_USD!F39*$B$53</f>
        <v>30586460.509705234</v>
      </c>
      <c r="G39" s="97">
        <f>SEKTOR_USD!G39*$C$53</f>
        <v>61634349.224536531</v>
      </c>
      <c r="H39" s="98">
        <f t="shared" si="1"/>
        <v>101.50860281783716</v>
      </c>
      <c r="I39" s="98">
        <f>G39/G$43*100</f>
        <v>3.002614458592614</v>
      </c>
      <c r="J39" s="97">
        <f>SEKTOR_USD!J39*$B$54</f>
        <v>146237334.3960678</v>
      </c>
      <c r="K39" s="97">
        <f>SEKTOR_USD!K39*$C$54</f>
        <v>254641070.72354081</v>
      </c>
      <c r="L39" s="98">
        <f t="shared" si="2"/>
        <v>74.128632592463276</v>
      </c>
      <c r="M39" s="98">
        <f>K39/K$43*100</f>
        <v>3.2778137212109688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20474980.769976474</v>
      </c>
      <c r="C40" s="97">
        <f>SEKTOR_USD!C40*$C$52</f>
        <v>23719822.569208216</v>
      </c>
      <c r="D40" s="98">
        <f t="shared" si="0"/>
        <v>15.847838079485873</v>
      </c>
      <c r="E40" s="98">
        <f>C40/C$43*100</f>
        <v>3.1757136295083477</v>
      </c>
      <c r="F40" s="97">
        <f>SEKTOR_USD!F40*$B$53</f>
        <v>55432824.706676327</v>
      </c>
      <c r="G40" s="97">
        <f>SEKTOR_USD!G40*$C$53</f>
        <v>66008734.176623218</v>
      </c>
      <c r="H40" s="98">
        <f t="shared" si="1"/>
        <v>19.078785044618389</v>
      </c>
      <c r="I40" s="98">
        <f>G40/G$43*100</f>
        <v>3.2157195155915219</v>
      </c>
      <c r="J40" s="97">
        <f>SEKTOR_USD!J40*$B$54</f>
        <v>192634663.71607322</v>
      </c>
      <c r="K40" s="97">
        <f>SEKTOR_USD!K40*$C$54</f>
        <v>245149400.71040446</v>
      </c>
      <c r="L40" s="98">
        <f t="shared" si="2"/>
        <v>27.261312154978196</v>
      </c>
      <c r="M40" s="98">
        <f>K40/K$43*100</f>
        <v>3.1556341917349768</v>
      </c>
    </row>
    <row r="41" spans="1:13" ht="16.8" x14ac:dyDescent="0.3">
      <c r="A41" s="91" t="s">
        <v>31</v>
      </c>
      <c r="B41" s="92">
        <f>SEKTOR_USD!B41*$B$52</f>
        <v>15985694.381486678</v>
      </c>
      <c r="C41" s="92">
        <f>SEKTOR_USD!C41*$C$52</f>
        <v>18432380.114633646</v>
      </c>
      <c r="D41" s="95">
        <f t="shared" si="0"/>
        <v>15.305470471026384</v>
      </c>
      <c r="E41" s="95">
        <f>C41/C$43*100</f>
        <v>2.4678076989626776</v>
      </c>
      <c r="F41" s="92">
        <f>SEKTOR_USD!F41*$B$53</f>
        <v>43242895.162282728</v>
      </c>
      <c r="G41" s="92">
        <f>SEKTOR_USD!G41*$C$53</f>
        <v>49782034.947895736</v>
      </c>
      <c r="H41" s="95">
        <f t="shared" si="1"/>
        <v>15.121882475890674</v>
      </c>
      <c r="I41" s="95">
        <f>G41/G$43*100</f>
        <v>2.4252102892847334</v>
      </c>
      <c r="J41" s="92">
        <f>SEKTOR_USD!J41*$B$54</f>
        <v>155994636.85009432</v>
      </c>
      <c r="K41" s="92">
        <f>SEKTOR_USD!K41*$C$54</f>
        <v>204689415.97209889</v>
      </c>
      <c r="L41" s="95">
        <f t="shared" si="2"/>
        <v>31.215675170165397</v>
      </c>
      <c r="M41" s="95">
        <f>K41/K$43*100</f>
        <v>2.6348215327307747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15985694.381486678</v>
      </c>
      <c r="C42" s="97">
        <f>SEKTOR_USD!C42*$C$52</f>
        <v>18432380.114633646</v>
      </c>
      <c r="D42" s="98">
        <f t="shared" si="0"/>
        <v>15.305470471026384</v>
      </c>
      <c r="E42" s="98">
        <f>C42/C$43*100</f>
        <v>2.4678076989626776</v>
      </c>
      <c r="F42" s="97">
        <f>SEKTOR_USD!F42*$B$53</f>
        <v>43242895.162282728</v>
      </c>
      <c r="G42" s="97">
        <f>SEKTOR_USD!G42*$C$53</f>
        <v>49782034.947895736</v>
      </c>
      <c r="H42" s="98">
        <f t="shared" si="1"/>
        <v>15.121882475890674</v>
      </c>
      <c r="I42" s="98">
        <f>G42/G$43*100</f>
        <v>2.4252102892847334</v>
      </c>
      <c r="J42" s="97">
        <f>SEKTOR_USD!J42*$B$54</f>
        <v>155994636.85009432</v>
      </c>
      <c r="K42" s="97">
        <f>SEKTOR_USD!K42*$C$54</f>
        <v>204689415.97209889</v>
      </c>
      <c r="L42" s="98">
        <f t="shared" si="2"/>
        <v>31.215675170165397</v>
      </c>
      <c r="M42" s="98">
        <f>K42/K$43*100</f>
        <v>2.6348215327307747</v>
      </c>
    </row>
    <row r="43" spans="1:13" ht="17.399999999999999" x14ac:dyDescent="0.3">
      <c r="A43" s="99" t="s">
        <v>33</v>
      </c>
      <c r="B43" s="100">
        <f>SEKTOR_USD!B43*$B$52</f>
        <v>633848802.18673897</v>
      </c>
      <c r="C43" s="100">
        <f>SEKTOR_USD!C43*$C$52</f>
        <v>746913145.71964192</v>
      </c>
      <c r="D43" s="101">
        <f>(C43-B43)/B43*100</f>
        <v>17.837746658641304</v>
      </c>
      <c r="E43" s="102">
        <f>C43/C$43*100</f>
        <v>100</v>
      </c>
      <c r="F43" s="100">
        <f>SEKTOR_USD!F43*$B$53</f>
        <v>1715116415.9380865</v>
      </c>
      <c r="G43" s="100">
        <f>SEKTOR_USD!G43*$C$53</f>
        <v>2052689416.9898121</v>
      </c>
      <c r="H43" s="101">
        <f>(G43-F43)/F43*100</f>
        <v>19.682220863537673</v>
      </c>
      <c r="I43" s="101">
        <f>G43/G$43*100</f>
        <v>100</v>
      </c>
      <c r="J43" s="100">
        <f>SEKTOR_USD!J43*$B$54</f>
        <v>5965574711.6227798</v>
      </c>
      <c r="K43" s="100">
        <f>SEKTOR_USD!K43*$C$54</f>
        <v>7768625443.1037397</v>
      </c>
      <c r="L43" s="101">
        <f>(K43-J43)/J43*100</f>
        <v>30.224258661417164</v>
      </c>
      <c r="M43" s="101">
        <f>K43/K$43*100</f>
        <v>100</v>
      </c>
    </row>
    <row r="44" spans="1:13" ht="13.8" hidden="1" x14ac:dyDescent="0.25">
      <c r="A44" s="41" t="s">
        <v>34</v>
      </c>
      <c r="B44" s="39">
        <f>SEKTOR_USD!B45*2.1157</f>
        <v>47920241.581979595</v>
      </c>
      <c r="C44" s="39">
        <f>SEKTOR_USD!C45*2.7012</f>
        <v>63166773.4332816</v>
      </c>
      <c r="D44" s="40"/>
      <c r="E44" s="40"/>
      <c r="F44" s="39">
        <f>SEKTOR_USD!F45*2.1642</f>
        <v>137953154.65034941</v>
      </c>
      <c r="G44" s="39">
        <f>SEKTOR_USD!G45*2.5613</f>
        <v>167267197.76501423</v>
      </c>
      <c r="H44" s="40">
        <f>(G44-F44)/F44*100</f>
        <v>21.249273486324423</v>
      </c>
      <c r="I44" s="40" t="e">
        <f t="shared" ref="I44:I45" si="3">G44/G$45*100</f>
        <v>#REF!</v>
      </c>
      <c r="J44" s="39">
        <f>SEKTOR_USD!J45*2.0809</f>
        <v>536685604.55042416</v>
      </c>
      <c r="K44" s="39">
        <f>SEKTOR_USD!K45*2.3856</f>
        <v>628280756.25702238</v>
      </c>
      <c r="L44" s="40">
        <f>(K44-J44)/J44*100</f>
        <v>17.066817319113024</v>
      </c>
      <c r="M44" s="40" t="e">
        <f t="shared" ref="M44:M45" si="4">K44/K$45*100</f>
        <v>#REF!</v>
      </c>
    </row>
    <row r="45" spans="1:13" s="22" customFormat="1" ht="17.399999999999999" hidden="1" x14ac:dyDescent="0.3">
      <c r="A45" s="42" t="s">
        <v>35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3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4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114</v>
      </c>
    </row>
    <row r="48" spans="1:13" hidden="1" x14ac:dyDescent="0.25">
      <c r="A48" s="1" t="s">
        <v>111</v>
      </c>
    </row>
    <row r="50" spans="1:3" x14ac:dyDescent="0.25">
      <c r="A50" s="27" t="s">
        <v>115</v>
      </c>
    </row>
    <row r="51" spans="1:3" x14ac:dyDescent="0.25">
      <c r="A51" s="80"/>
      <c r="B51" s="81">
        <v>2024</v>
      </c>
      <c r="C51" s="81">
        <v>2025</v>
      </c>
    </row>
    <row r="52" spans="1:3" x14ac:dyDescent="0.25">
      <c r="A52" s="83" t="s">
        <v>116</v>
      </c>
      <c r="B52" s="82">
        <v>32.026919999999997</v>
      </c>
      <c r="C52" s="82">
        <v>37.092993999999997</v>
      </c>
    </row>
    <row r="53" spans="1:3" x14ac:dyDescent="0.25">
      <c r="A53" s="81" t="s">
        <v>226</v>
      </c>
      <c r="B53" s="82">
        <v>30.958953666666662</v>
      </c>
      <c r="C53" s="82">
        <v>36.261932666666667</v>
      </c>
    </row>
    <row r="54" spans="1:3" x14ac:dyDescent="0.25">
      <c r="A54" s="81" t="s">
        <v>117</v>
      </c>
      <c r="B54" s="82">
        <v>26.784924916666668</v>
      </c>
      <c r="C54" s="82">
        <v>34.19778208333333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37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120</v>
      </c>
      <c r="C6" s="147"/>
      <c r="D6" s="147" t="s">
        <v>122</v>
      </c>
      <c r="E6" s="147"/>
      <c r="F6" s="147" t="s">
        <v>121</v>
      </c>
      <c r="G6" s="147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2.4059178631882179</v>
      </c>
      <c r="C8" s="104">
        <f>SEKTOR_TL!D8</f>
        <v>18.604664353104617</v>
      </c>
      <c r="D8" s="104">
        <f>SEKTOR_USD!H8</f>
        <v>-1.6769214476641821</v>
      </c>
      <c r="E8" s="104">
        <f>SEKTOR_TL!H8</f>
        <v>15.164901644689923</v>
      </c>
      <c r="F8" s="104">
        <f>SEKTOR_USD!L8</f>
        <v>0.79422356650718295</v>
      </c>
      <c r="G8" s="104">
        <f>SEKTOR_TL!L8</f>
        <v>28.689511115312776</v>
      </c>
    </row>
    <row r="9" spans="1:7" s="21" customFormat="1" ht="15.6" x14ac:dyDescent="0.3">
      <c r="A9" s="94" t="s">
        <v>3</v>
      </c>
      <c r="B9" s="104">
        <f>SEKTOR_USD!D9</f>
        <v>3.466988658008046</v>
      </c>
      <c r="C9" s="104">
        <f>SEKTOR_TL!D9</f>
        <v>19.833577174750499</v>
      </c>
      <c r="D9" s="104">
        <f>SEKTOR_USD!H9</f>
        <v>-0.18224419074309542</v>
      </c>
      <c r="E9" s="104">
        <f>SEKTOR_TL!H9</f>
        <v>16.915603126155926</v>
      </c>
      <c r="F9" s="104">
        <f>SEKTOR_USD!L9</f>
        <v>1.062763677959442</v>
      </c>
      <c r="G9" s="104">
        <f>SEKTOR_TL!L9</f>
        <v>29.032370997901591</v>
      </c>
    </row>
    <row r="10" spans="1:7" ht="13.8" x14ac:dyDescent="0.25">
      <c r="A10" s="96" t="s">
        <v>4</v>
      </c>
      <c r="B10" s="105">
        <f>SEKTOR_USD!D10</f>
        <v>8.5037660959568981</v>
      </c>
      <c r="C10" s="105">
        <f>SEKTOR_TL!D10</f>
        <v>25.667080842451679</v>
      </c>
      <c r="D10" s="105">
        <f>SEKTOR_USD!H10</f>
        <v>3.9808804691744553</v>
      </c>
      <c r="E10" s="105">
        <f>SEKTOR_TL!H10</f>
        <v>21.791832075179187</v>
      </c>
      <c r="F10" s="105">
        <f>SEKTOR_USD!L10</f>
        <v>-3.8138374740432259</v>
      </c>
      <c r="G10" s="105">
        <f>SEKTOR_TL!L10</f>
        <v>22.806146954997921</v>
      </c>
    </row>
    <row r="11" spans="1:7" ht="13.8" x14ac:dyDescent="0.25">
      <c r="A11" s="96" t="s">
        <v>5</v>
      </c>
      <c r="B11" s="105">
        <f>SEKTOR_USD!D11</f>
        <v>7.9703677475426753</v>
      </c>
      <c r="C11" s="105">
        <f>SEKTOR_TL!D11</f>
        <v>25.04930861404701</v>
      </c>
      <c r="D11" s="105">
        <f>SEKTOR_USD!H11</f>
        <v>1.0140358936941654</v>
      </c>
      <c r="E11" s="105">
        <f>SEKTOR_TL!H11</f>
        <v>18.316794792366689</v>
      </c>
      <c r="F11" s="105">
        <f>SEKTOR_USD!L11</f>
        <v>-2.8410379695006349</v>
      </c>
      <c r="G11" s="105">
        <f>SEKTOR_TL!L11</f>
        <v>24.048173414680921</v>
      </c>
    </row>
    <row r="12" spans="1:7" ht="13.8" x14ac:dyDescent="0.25">
      <c r="A12" s="96" t="s">
        <v>6</v>
      </c>
      <c r="B12" s="105">
        <f>SEKTOR_USD!D12</f>
        <v>-6.1524554718216704</v>
      </c>
      <c r="C12" s="105">
        <f>SEKTOR_TL!D12</f>
        <v>8.6925126143398028</v>
      </c>
      <c r="D12" s="105">
        <f>SEKTOR_USD!H12</f>
        <v>-10.122907983648858</v>
      </c>
      <c r="E12" s="105">
        <f>SEKTOR_TL!H12</f>
        <v>5.272196666058603</v>
      </c>
      <c r="F12" s="105">
        <f>SEKTOR_USD!L12</f>
        <v>3.7160752409910804</v>
      </c>
      <c r="G12" s="105">
        <f>SEKTOR_TL!L12</f>
        <v>32.419999334140989</v>
      </c>
    </row>
    <row r="13" spans="1:7" ht="13.8" x14ac:dyDescent="0.25">
      <c r="A13" s="96" t="s">
        <v>7</v>
      </c>
      <c r="B13" s="105">
        <f>SEKTOR_USD!D13</f>
        <v>3.4355584817372913</v>
      </c>
      <c r="C13" s="105">
        <f>SEKTOR_TL!D13</f>
        <v>19.797175318442424</v>
      </c>
      <c r="D13" s="105">
        <f>SEKTOR_USD!H13</f>
        <v>-2.7975883195612141</v>
      </c>
      <c r="E13" s="105">
        <f>SEKTOR_TL!H13</f>
        <v>13.852275026618901</v>
      </c>
      <c r="F13" s="105">
        <f>SEKTOR_USD!L13</f>
        <v>7.3628185111932174</v>
      </c>
      <c r="G13" s="105">
        <f>SEKTOR_TL!L13</f>
        <v>37.075996394287117</v>
      </c>
    </row>
    <row r="14" spans="1:7" ht="13.8" x14ac:dyDescent="0.25">
      <c r="A14" s="96" t="s">
        <v>8</v>
      </c>
      <c r="B14" s="105">
        <f>SEKTOR_USD!D14</f>
        <v>8.4546355502529824</v>
      </c>
      <c r="C14" s="105">
        <f>SEKTOR_TL!D14</f>
        <v>25.610178741437544</v>
      </c>
      <c r="D14" s="105">
        <f>SEKTOR_USD!H14</f>
        <v>6.6544278890324913</v>
      </c>
      <c r="E14" s="105">
        <f>SEKTOR_TL!H14</f>
        <v>24.923333144752352</v>
      </c>
      <c r="F14" s="105">
        <f>SEKTOR_USD!L14</f>
        <v>32.943836491848714</v>
      </c>
      <c r="G14" s="105">
        <f>SEKTOR_TL!L14</f>
        <v>69.736684490072804</v>
      </c>
    </row>
    <row r="15" spans="1:7" ht="13.8" x14ac:dyDescent="0.25">
      <c r="A15" s="96" t="s">
        <v>9</v>
      </c>
      <c r="B15" s="105">
        <f>SEKTOR_USD!D15</f>
        <v>-32.59057109091507</v>
      </c>
      <c r="C15" s="105">
        <f>SEKTOR_TL!D15</f>
        <v>-21.927630191472872</v>
      </c>
      <c r="D15" s="105">
        <f>SEKTOR_USD!H15</f>
        <v>-40.56053032019468</v>
      </c>
      <c r="E15" s="105">
        <f>SEKTOR_TL!H15</f>
        <v>-30.379105493084801</v>
      </c>
      <c r="F15" s="105">
        <f>SEKTOR_USD!L15</f>
        <v>-13.264339051867468</v>
      </c>
      <c r="G15" s="105">
        <f>SEKTOR_TL!L15</f>
        <v>10.740173481406746</v>
      </c>
    </row>
    <row r="16" spans="1:7" ht="13.8" x14ac:dyDescent="0.25">
      <c r="A16" s="96" t="s">
        <v>10</v>
      </c>
      <c r="B16" s="105">
        <f>SEKTOR_USD!D16</f>
        <v>-24.954013329140714</v>
      </c>
      <c r="C16" s="105">
        <f>SEKTOR_TL!D16</f>
        <v>-13.083108419221601</v>
      </c>
      <c r="D16" s="105">
        <f>SEKTOR_USD!H16</f>
        <v>-3.4566974536526205</v>
      </c>
      <c r="E16" s="105">
        <f>SEKTOR_TL!H16</f>
        <v>13.080266666848631</v>
      </c>
      <c r="F16" s="105">
        <f>SEKTOR_USD!L16</f>
        <v>5.0191021419213495</v>
      </c>
      <c r="G16" s="105">
        <f>SEKTOR_TL!L16</f>
        <v>34.083645215000146</v>
      </c>
    </row>
    <row r="17" spans="1:7" ht="13.8" x14ac:dyDescent="0.25">
      <c r="A17" s="106" t="s">
        <v>11</v>
      </c>
      <c r="B17" s="105">
        <f>SEKTOR_USD!D17</f>
        <v>5.8774968215626844</v>
      </c>
      <c r="C17" s="105">
        <f>SEKTOR_TL!D17</f>
        <v>22.625383718985269</v>
      </c>
      <c r="D17" s="105">
        <f>SEKTOR_USD!H17</f>
        <v>14.940926416000918</v>
      </c>
      <c r="E17" s="105">
        <f>SEKTOR_TL!H17</f>
        <v>34.629231311165242</v>
      </c>
      <c r="F17" s="105">
        <f>SEKTOR_USD!L17</f>
        <v>8.844139095807737</v>
      </c>
      <c r="G17" s="105">
        <f>SEKTOR_TL!L17</f>
        <v>38.967279595782372</v>
      </c>
    </row>
    <row r="18" spans="1:7" s="21" customFormat="1" ht="15.6" x14ac:dyDescent="0.3">
      <c r="A18" s="94" t="s">
        <v>12</v>
      </c>
      <c r="B18" s="104">
        <f>SEKTOR_USD!D18</f>
        <v>1.2396799514891219</v>
      </c>
      <c r="C18" s="104">
        <f>SEKTOR_TL!D18</f>
        <v>17.253948896818883</v>
      </c>
      <c r="D18" s="104">
        <f>SEKTOR_USD!H18</f>
        <v>-10.668169907889043</v>
      </c>
      <c r="E18" s="104">
        <f>SEKTOR_TL!H18</f>
        <v>4.6335364776239096</v>
      </c>
      <c r="F18" s="104">
        <f>SEKTOR_USD!L18</f>
        <v>3.4308294070500955</v>
      </c>
      <c r="G18" s="104">
        <f>SEKTOR_TL!L18</f>
        <v>32.055810339785317</v>
      </c>
    </row>
    <row r="19" spans="1:7" ht="13.8" x14ac:dyDescent="0.25">
      <c r="A19" s="96" t="s">
        <v>13</v>
      </c>
      <c r="B19" s="105">
        <f>SEKTOR_USD!D19</f>
        <v>1.2396799514891219</v>
      </c>
      <c r="C19" s="105">
        <f>SEKTOR_TL!D19</f>
        <v>17.253948896818883</v>
      </c>
      <c r="D19" s="105">
        <f>SEKTOR_USD!H19</f>
        <v>-10.668169907889043</v>
      </c>
      <c r="E19" s="105">
        <f>SEKTOR_TL!H19</f>
        <v>4.6335364776239096</v>
      </c>
      <c r="F19" s="105">
        <f>SEKTOR_USD!L19</f>
        <v>3.4308294070500955</v>
      </c>
      <c r="G19" s="105">
        <f>SEKTOR_TL!L19</f>
        <v>32.055810339785317</v>
      </c>
    </row>
    <row r="20" spans="1:7" s="21" customFormat="1" ht="15.6" x14ac:dyDescent="0.3">
      <c r="A20" s="94" t="s">
        <v>110</v>
      </c>
      <c r="B20" s="104">
        <f>SEKTOR_USD!D20</f>
        <v>-0.36036753463204374</v>
      </c>
      <c r="C20" s="104">
        <f>SEKTOR_TL!D20</f>
        <v>15.400803111885219</v>
      </c>
      <c r="D20" s="104">
        <f>SEKTOR_USD!H20</f>
        <v>-2.0965641073515568</v>
      </c>
      <c r="E20" s="104">
        <f>SEKTOR_TL!H20</f>
        <v>14.673378125081163</v>
      </c>
      <c r="F20" s="104">
        <f>SEKTOR_USD!L20</f>
        <v>-1.2280453293985591</v>
      </c>
      <c r="G20" s="104">
        <f>SEKTOR_TL!L20</f>
        <v>26.107569548134617</v>
      </c>
    </row>
    <row r="21" spans="1:7" ht="13.8" x14ac:dyDescent="0.25">
      <c r="A21" s="96" t="s">
        <v>109</v>
      </c>
      <c r="B21" s="105">
        <f>SEKTOR_USD!D21</f>
        <v>-0.36036753463204374</v>
      </c>
      <c r="C21" s="105">
        <f>SEKTOR_TL!D21</f>
        <v>15.400803111885219</v>
      </c>
      <c r="D21" s="105">
        <f>SEKTOR_USD!H21</f>
        <v>-2.0965641073515568</v>
      </c>
      <c r="E21" s="105">
        <f>SEKTOR_TL!H21</f>
        <v>14.673378125081163</v>
      </c>
      <c r="F21" s="105">
        <f>SEKTOR_USD!L21</f>
        <v>-1.2280453293985591</v>
      </c>
      <c r="G21" s="105">
        <f>SEKTOR_TL!L21</f>
        <v>26.107569548134617</v>
      </c>
    </row>
    <row r="22" spans="1:7" ht="16.8" x14ac:dyDescent="0.3">
      <c r="A22" s="91" t="s">
        <v>14</v>
      </c>
      <c r="B22" s="104">
        <f>SEKTOR_USD!D22</f>
        <v>1.6857621466889399</v>
      </c>
      <c r="C22" s="104">
        <f>SEKTOR_TL!D22</f>
        <v>17.770593150779405</v>
      </c>
      <c r="D22" s="104">
        <f>SEKTOR_USD!H22</f>
        <v>3.100439681433643</v>
      </c>
      <c r="E22" s="104">
        <f>SEKTOR_TL!H22</f>
        <v>20.76058002106279</v>
      </c>
      <c r="F22" s="104">
        <f>SEKTOR_USD!L22</f>
        <v>2.2086549076879063</v>
      </c>
      <c r="G22" s="104">
        <f>SEKTOR_TL!L22</f>
        <v>30.495393152616423</v>
      </c>
    </row>
    <row r="23" spans="1:7" s="21" customFormat="1" ht="15.6" x14ac:dyDescent="0.3">
      <c r="A23" s="94" t="s">
        <v>15</v>
      </c>
      <c r="B23" s="104">
        <f>SEKTOR_USD!D23</f>
        <v>0.5489624124595448</v>
      </c>
      <c r="C23" s="104">
        <f>SEKTOR_TL!D23</f>
        <v>16.453972454160041</v>
      </c>
      <c r="D23" s="104">
        <f>SEKTOR_USD!H23</f>
        <v>-1.4332121869691732</v>
      </c>
      <c r="E23" s="104">
        <f>SEKTOR_TL!H23</f>
        <v>15.450356020723341</v>
      </c>
      <c r="F23" s="104">
        <f>SEKTOR_USD!L23</f>
        <v>-2.0584974579460837</v>
      </c>
      <c r="G23" s="104">
        <f>SEKTOR_TL!L23</f>
        <v>25.047285787360025</v>
      </c>
    </row>
    <row r="24" spans="1:7" ht="13.8" x14ac:dyDescent="0.25">
      <c r="A24" s="96" t="s">
        <v>16</v>
      </c>
      <c r="B24" s="105">
        <f>SEKTOR_USD!D24</f>
        <v>2.9326614902666943</v>
      </c>
      <c r="C24" s="105">
        <f>SEKTOR_TL!D24</f>
        <v>19.214729204759426</v>
      </c>
      <c r="D24" s="105">
        <f>SEKTOR_USD!H24</f>
        <v>0.53255830693625306</v>
      </c>
      <c r="E24" s="105">
        <f>SEKTOR_TL!H24</f>
        <v>17.75284460142975</v>
      </c>
      <c r="F24" s="105">
        <f>SEKTOR_USD!L24</f>
        <v>-0.26934253554421084</v>
      </c>
      <c r="G24" s="105">
        <f>SEKTOR_TL!L24</f>
        <v>27.331597964451493</v>
      </c>
    </row>
    <row r="25" spans="1:7" ht="13.8" x14ac:dyDescent="0.25">
      <c r="A25" s="96" t="s">
        <v>17</v>
      </c>
      <c r="B25" s="105">
        <f>SEKTOR_USD!D25</f>
        <v>-3.2633865713858907</v>
      </c>
      <c r="C25" s="105">
        <f>SEKTOR_TL!D25</f>
        <v>12.038579466520741</v>
      </c>
      <c r="D25" s="105">
        <f>SEKTOR_USD!H25</f>
        <v>-2.2319713273330324</v>
      </c>
      <c r="E25" s="105">
        <f>SEKTOR_TL!H25</f>
        <v>14.51477691567287</v>
      </c>
      <c r="F25" s="105">
        <f>SEKTOR_USD!L25</f>
        <v>-10.692146456288933</v>
      </c>
      <c r="G25" s="105">
        <f>SEKTOR_TL!L25</f>
        <v>14.024232784676407</v>
      </c>
    </row>
    <row r="26" spans="1:7" ht="13.8" x14ac:dyDescent="0.25">
      <c r="A26" s="96" t="s">
        <v>18</v>
      </c>
      <c r="B26" s="105">
        <f>SEKTOR_USD!D26</f>
        <v>-5.0768925600204655</v>
      </c>
      <c r="C26" s="105">
        <f>SEKTOR_TL!D26</f>
        <v>9.938209941278032</v>
      </c>
      <c r="D26" s="105">
        <f>SEKTOR_USD!H26</f>
        <v>-7.3455017376112801</v>
      </c>
      <c r="E26" s="105">
        <f>SEKTOR_TL!H26</f>
        <v>8.525346606659884</v>
      </c>
      <c r="F26" s="105">
        <f>SEKTOR_USD!L26</f>
        <v>-2.8826436243430313</v>
      </c>
      <c r="G26" s="105">
        <f>SEKTOR_TL!L26</f>
        <v>23.995053194177711</v>
      </c>
    </row>
    <row r="27" spans="1:7" s="21" customFormat="1" ht="15.6" x14ac:dyDescent="0.3">
      <c r="A27" s="94" t="s">
        <v>19</v>
      </c>
      <c r="B27" s="104">
        <f>SEKTOR_USD!D27</f>
        <v>-11.33179437873469</v>
      </c>
      <c r="C27" s="104">
        <f>SEKTOR_TL!D27</f>
        <v>2.6938968561560124</v>
      </c>
      <c r="D27" s="104">
        <f>SEKTOR_USD!H27</f>
        <v>-3.6225792160217192</v>
      </c>
      <c r="E27" s="104">
        <f>SEKTOR_TL!H27</f>
        <v>12.885970911170904</v>
      </c>
      <c r="F27" s="104">
        <f>SEKTOR_USD!L27</f>
        <v>-2.0663332172399138</v>
      </c>
      <c r="G27" s="104">
        <f>SEKTOR_TL!L27</f>
        <v>25.037281443886165</v>
      </c>
    </row>
    <row r="28" spans="1:7" ht="13.8" x14ac:dyDescent="0.25">
      <c r="A28" s="96" t="s">
        <v>20</v>
      </c>
      <c r="B28" s="105">
        <f>SEKTOR_USD!D28</f>
        <v>-11.33179437873469</v>
      </c>
      <c r="C28" s="105">
        <f>SEKTOR_TL!D28</f>
        <v>2.6938968561560124</v>
      </c>
      <c r="D28" s="105">
        <f>SEKTOR_USD!H28</f>
        <v>-3.6225792160217192</v>
      </c>
      <c r="E28" s="105">
        <f>SEKTOR_TL!H28</f>
        <v>12.885970911170904</v>
      </c>
      <c r="F28" s="105">
        <f>SEKTOR_USD!L28</f>
        <v>-2.0663332172399138</v>
      </c>
      <c r="G28" s="105">
        <f>SEKTOR_TL!L28</f>
        <v>25.037281443886165</v>
      </c>
    </row>
    <row r="29" spans="1:7" s="21" customFormat="1" ht="15.6" x14ac:dyDescent="0.3">
      <c r="A29" s="94" t="s">
        <v>21</v>
      </c>
      <c r="B29" s="104">
        <f>SEKTOR_USD!D29</f>
        <v>5.1582809431243515</v>
      </c>
      <c r="C29" s="104">
        <f>SEKTOR_TL!D29</f>
        <v>21.79240101994278</v>
      </c>
      <c r="D29" s="104">
        <f>SEKTOR_USD!H29</f>
        <v>5.2268033261932905</v>
      </c>
      <c r="E29" s="104">
        <f>SEKTOR_TL!H29</f>
        <v>23.251169856278768</v>
      </c>
      <c r="F29" s="104">
        <f>SEKTOR_USD!L29</f>
        <v>3.6309396572135002</v>
      </c>
      <c r="G29" s="104">
        <f>SEKTOR_TL!L29</f>
        <v>32.311302066904993</v>
      </c>
    </row>
    <row r="30" spans="1:7" ht="13.8" x14ac:dyDescent="0.25">
      <c r="A30" s="96" t="s">
        <v>22</v>
      </c>
      <c r="B30" s="105">
        <f>SEKTOR_USD!D30</f>
        <v>-12.075881172566078</v>
      </c>
      <c r="C30" s="105">
        <f>SEKTOR_TL!D30</f>
        <v>1.832109116995762</v>
      </c>
      <c r="D30" s="105">
        <f>SEKTOR_USD!H30</f>
        <v>-7.5749022997087048</v>
      </c>
      <c r="E30" s="105">
        <f>SEKTOR_TL!H30</f>
        <v>8.2566518753702756</v>
      </c>
      <c r="F30" s="105">
        <f>SEKTOR_USD!L30</f>
        <v>-5.4357932715388966</v>
      </c>
      <c r="G30" s="105">
        <f>SEKTOR_TL!L30</f>
        <v>20.735307067108526</v>
      </c>
    </row>
    <row r="31" spans="1:7" ht="13.8" x14ac:dyDescent="0.25">
      <c r="A31" s="96" t="s">
        <v>23</v>
      </c>
      <c r="B31" s="105">
        <f>SEKTOR_USD!D31</f>
        <v>9.2116343818011543</v>
      </c>
      <c r="C31" s="105">
        <f>SEKTOR_TL!D31</f>
        <v>26.486920966934807</v>
      </c>
      <c r="D31" s="105">
        <f>SEKTOR_USD!H31</f>
        <v>4.0469576317202858</v>
      </c>
      <c r="E31" s="105">
        <f>SEKTOR_TL!H31</f>
        <v>21.869227637213996</v>
      </c>
      <c r="F31" s="105">
        <f>SEKTOR_USD!L31</f>
        <v>5.8049676374483079</v>
      </c>
      <c r="G31" s="105">
        <f>SEKTOR_TL!L31</f>
        <v>35.087002777003953</v>
      </c>
    </row>
    <row r="32" spans="1:7" ht="13.8" x14ac:dyDescent="0.25">
      <c r="A32" s="96" t="s">
        <v>24</v>
      </c>
      <c r="B32" s="105">
        <f>SEKTOR_USD!D32</f>
        <v>-39.730490138027065</v>
      </c>
      <c r="C32" s="105">
        <f>SEKTOR_TL!D32</f>
        <v>-30.196954071977476</v>
      </c>
      <c r="D32" s="105">
        <f>SEKTOR_USD!H32</f>
        <v>-27.507568554512357</v>
      </c>
      <c r="E32" s="105">
        <f>SEKTOR_TL!H32</f>
        <v>-15.090293547305954</v>
      </c>
      <c r="F32" s="105">
        <f>SEKTOR_USD!L32</f>
        <v>-19.23298157651244</v>
      </c>
      <c r="G32" s="105">
        <f>SEKTOR_TL!L32</f>
        <v>3.1196803485655606</v>
      </c>
    </row>
    <row r="33" spans="1:7" ht="13.8" x14ac:dyDescent="0.25">
      <c r="A33" s="96" t="s">
        <v>105</v>
      </c>
      <c r="B33" s="105">
        <f>SEKTOR_USD!D33</f>
        <v>1.4826386639573441</v>
      </c>
      <c r="C33" s="105">
        <f>SEKTOR_TL!D33</f>
        <v>17.535339241685996</v>
      </c>
      <c r="D33" s="105">
        <f>SEKTOR_USD!H33</f>
        <v>1.1882268260107682</v>
      </c>
      <c r="E33" s="105">
        <f>SEKTOR_TL!H33</f>
        <v>18.520823001033477</v>
      </c>
      <c r="F33" s="105">
        <f>SEKTOR_USD!L33</f>
        <v>3.3982381867618447</v>
      </c>
      <c r="G33" s="105">
        <f>SEKTOR_TL!L33</f>
        <v>32.014199342079905</v>
      </c>
    </row>
    <row r="34" spans="1:7" ht="13.8" x14ac:dyDescent="0.25">
      <c r="A34" s="96" t="s">
        <v>25</v>
      </c>
      <c r="B34" s="105">
        <f>SEKTOR_USD!D34</f>
        <v>-10.696394179713367</v>
      </c>
      <c r="C34" s="105">
        <f>SEKTOR_TL!D34</f>
        <v>3.4298057655952245</v>
      </c>
      <c r="D34" s="105">
        <f>SEKTOR_USD!H34</f>
        <v>-8.8028115750861282</v>
      </c>
      <c r="E34" s="105">
        <f>SEKTOR_TL!H34</f>
        <v>6.8184132338475587</v>
      </c>
      <c r="F34" s="105">
        <f>SEKTOR_USD!L34</f>
        <v>-3.5751940288041899</v>
      </c>
      <c r="G34" s="105">
        <f>SEKTOR_TL!L34</f>
        <v>23.110836124793678</v>
      </c>
    </row>
    <row r="35" spans="1:7" ht="13.8" x14ac:dyDescent="0.25">
      <c r="A35" s="96" t="s">
        <v>26</v>
      </c>
      <c r="B35" s="105">
        <f>SEKTOR_USD!D35</f>
        <v>5.3836303661233185</v>
      </c>
      <c r="C35" s="105">
        <f>SEKTOR_TL!D35</f>
        <v>22.053396607255081</v>
      </c>
      <c r="D35" s="105">
        <f>SEKTOR_USD!H35</f>
        <v>5.6012035494473631</v>
      </c>
      <c r="E35" s="105">
        <f>SEKTOR_TL!H35</f>
        <v>23.689701333543841</v>
      </c>
      <c r="F35" s="105">
        <f>SEKTOR_USD!L35</f>
        <v>3.3417556152275374</v>
      </c>
      <c r="G35" s="105">
        <f>SEKTOR_TL!L35</f>
        <v>31.942084946432125</v>
      </c>
    </row>
    <row r="36" spans="1:7" ht="13.8" x14ac:dyDescent="0.25">
      <c r="A36" s="96" t="s">
        <v>27</v>
      </c>
      <c r="B36" s="105">
        <f>SEKTOR_USD!D36</f>
        <v>5.5792661758522915</v>
      </c>
      <c r="C36" s="105">
        <f>SEKTOR_TL!D36</f>
        <v>22.279978430185988</v>
      </c>
      <c r="D36" s="105">
        <f>SEKTOR_USD!H36</f>
        <v>1.9794745089295369</v>
      </c>
      <c r="E36" s="105">
        <f>SEKTOR_TL!H36</f>
        <v>19.447604006282667</v>
      </c>
      <c r="F36" s="105">
        <f>SEKTOR_USD!L36</f>
        <v>6.2471301585694068</v>
      </c>
      <c r="G36" s="105">
        <f>SEKTOR_TL!L36</f>
        <v>35.651535908597978</v>
      </c>
    </row>
    <row r="37" spans="1:7" ht="13.8" x14ac:dyDescent="0.25">
      <c r="A37" s="96" t="s">
        <v>106</v>
      </c>
      <c r="B37" s="105">
        <f>SEKTOR_USD!D37</f>
        <v>-2.2264011415326501</v>
      </c>
      <c r="C37" s="105">
        <f>SEKTOR_TL!D37</f>
        <v>13.239597058210286</v>
      </c>
      <c r="D37" s="105">
        <f>SEKTOR_USD!H37</f>
        <v>-3.836757675870754</v>
      </c>
      <c r="E37" s="105">
        <f>SEKTOR_TL!H37</f>
        <v>12.635105685772219</v>
      </c>
      <c r="F37" s="105">
        <f>SEKTOR_USD!L37</f>
        <v>-5.1264840128931368</v>
      </c>
      <c r="G37" s="105">
        <f>SEKTOR_TL!L37</f>
        <v>21.130219155024914</v>
      </c>
    </row>
    <row r="38" spans="1:7" ht="13.8" x14ac:dyDescent="0.25">
      <c r="A38" s="106" t="s">
        <v>28</v>
      </c>
      <c r="B38" s="105">
        <f>SEKTOR_USD!D38</f>
        <v>0.19539911866443216</v>
      </c>
      <c r="C38" s="105">
        <f>SEKTOR_TL!D38</f>
        <v>16.044481902606467</v>
      </c>
      <c r="D38" s="105">
        <f>SEKTOR_USD!H38</f>
        <v>72.10797081326659</v>
      </c>
      <c r="E38" s="105">
        <f>SEKTOR_TL!H38</f>
        <v>101.58845535360975</v>
      </c>
      <c r="F38" s="105">
        <f>SEKTOR_USD!L38</f>
        <v>14.348207705346001</v>
      </c>
      <c r="G38" s="105">
        <f>SEKTOR_TL!L38</f>
        <v>45.994625741657977</v>
      </c>
    </row>
    <row r="39" spans="1:7" ht="13.8" x14ac:dyDescent="0.25">
      <c r="A39" s="106" t="s">
        <v>107</v>
      </c>
      <c r="B39" s="105">
        <f>SEKTOR_USD!D39</f>
        <v>146.87473984718866</v>
      </c>
      <c r="C39" s="105">
        <f>SEKTOR_TL!D39</f>
        <v>185.92581627903434</v>
      </c>
      <c r="D39" s="105">
        <f>SEKTOR_USD!H39</f>
        <v>72.039795987123853</v>
      </c>
      <c r="E39" s="105">
        <f>SEKTOR_TL!H39</f>
        <v>101.50860281783716</v>
      </c>
      <c r="F39" s="105">
        <f>SEKTOR_USD!L39</f>
        <v>36.383767183077879</v>
      </c>
      <c r="G39" s="105">
        <f>SEKTOR_TL!L39</f>
        <v>74.128632592463276</v>
      </c>
    </row>
    <row r="40" spans="1:7" ht="13.8" x14ac:dyDescent="0.25">
      <c r="A40" s="106" t="s">
        <v>29</v>
      </c>
      <c r="B40" s="105">
        <f>SEKTOR_USD!D40</f>
        <v>2.5612447047225328E-2</v>
      </c>
      <c r="C40" s="105">
        <f>SEKTOR_TL!D40</f>
        <v>15.847838079485873</v>
      </c>
      <c r="D40" s="105">
        <f>SEKTOR_USD!H40</f>
        <v>1.6645919776945504</v>
      </c>
      <c r="E40" s="105">
        <f>SEKTOR_TL!H40</f>
        <v>19.078785044618389</v>
      </c>
      <c r="F40" s="105">
        <f>SEKTOR_USD!L40</f>
        <v>-0.32439289304580993</v>
      </c>
      <c r="G40" s="105">
        <f>SEKTOR_TL!L40</f>
        <v>27.261312154978196</v>
      </c>
    </row>
    <row r="41" spans="1:7" ht="13.8" x14ac:dyDescent="0.25">
      <c r="A41" s="96" t="s">
        <v>30</v>
      </c>
      <c r="B41" s="105" t="e">
        <f>SEKTOR_USD!#REF!</f>
        <v>#REF!</v>
      </c>
      <c r="C41" s="105" t="e">
        <f>SEKTOR_TL!#REF!</f>
        <v>#REF!</v>
      </c>
      <c r="D41" s="105" t="e">
        <f>SEKTOR_USD!#REF!</f>
        <v>#REF!</v>
      </c>
      <c r="E41" s="105" t="e">
        <f>SEKTOR_TL!#REF!</f>
        <v>#REF!</v>
      </c>
      <c r="F41" s="105" t="e">
        <f>SEKTOR_USD!#REF!</f>
        <v>#REF!</v>
      </c>
      <c r="G41" s="105" t="e">
        <f>SEKTOR_TL!#REF!</f>
        <v>#REF!</v>
      </c>
    </row>
    <row r="42" spans="1:7" ht="16.8" x14ac:dyDescent="0.3">
      <c r="A42" s="91" t="s">
        <v>31</v>
      </c>
      <c r="B42" s="104">
        <f>SEKTOR_USD!D41</f>
        <v>-0.44267986731068942</v>
      </c>
      <c r="C42" s="104">
        <f>SEKTOR_TL!D41</f>
        <v>15.305470471026384</v>
      </c>
      <c r="D42" s="104">
        <f>SEKTOR_USD!H41</f>
        <v>-1.7136494529218531</v>
      </c>
      <c r="E42" s="104">
        <f>SEKTOR_TL!H41</f>
        <v>15.121882475890674</v>
      </c>
      <c r="F42" s="104">
        <f>SEKTOR_USD!L41</f>
        <v>2.7728055216622636</v>
      </c>
      <c r="G42" s="104">
        <f>SEKTOR_TL!L41</f>
        <v>31.215675170165397</v>
      </c>
    </row>
    <row r="43" spans="1:7" ht="13.8" x14ac:dyDescent="0.25">
      <c r="A43" s="96" t="s">
        <v>32</v>
      </c>
      <c r="B43" s="105">
        <f>SEKTOR_USD!D42</f>
        <v>-0.44267986731068942</v>
      </c>
      <c r="C43" s="105">
        <f>SEKTOR_TL!D42</f>
        <v>15.305470471026384</v>
      </c>
      <c r="D43" s="105">
        <f>SEKTOR_USD!H42</f>
        <v>-1.7136494529218531</v>
      </c>
      <c r="E43" s="105">
        <f>SEKTOR_TL!H42</f>
        <v>15.121882475890674</v>
      </c>
      <c r="F43" s="105">
        <f>SEKTOR_USD!L42</f>
        <v>2.7728055216622636</v>
      </c>
      <c r="G43" s="105">
        <f>SEKTOR_TL!L42</f>
        <v>31.215675170165397</v>
      </c>
    </row>
    <row r="44" spans="1:7" ht="17.399999999999999" x14ac:dyDescent="0.3">
      <c r="A44" s="107" t="s">
        <v>40</v>
      </c>
      <c r="B44" s="108">
        <f>SEKTOR_USD!D43</f>
        <v>1.7437439861708668</v>
      </c>
      <c r="C44" s="108">
        <f>SEKTOR_TL!D43</f>
        <v>17.837746658641304</v>
      </c>
      <c r="D44" s="108">
        <f>SEKTOR_USD!H43</f>
        <v>2.1797807772121769</v>
      </c>
      <c r="E44" s="108">
        <f>SEKTOR_TL!H43</f>
        <v>19.682220863537673</v>
      </c>
      <c r="F44" s="108">
        <f>SEKTOR_USD!L43</f>
        <v>1.9962926857346204</v>
      </c>
      <c r="G44" s="108">
        <f>SEKTOR_TL!L43</f>
        <v>30.224258661417164</v>
      </c>
    </row>
    <row r="45" spans="1:7" ht="13.8" hidden="1" x14ac:dyDescent="0.25">
      <c r="A45" s="41" t="s">
        <v>34</v>
      </c>
      <c r="B45" s="46"/>
      <c r="C45" s="46"/>
      <c r="D45" s="40">
        <f>SEKTOR_USD!H45</f>
        <v>2.4509732085672495</v>
      </c>
      <c r="E45" s="40">
        <f>SEKTOR_TL!H44</f>
        <v>21.249273486324423</v>
      </c>
      <c r="F45" s="40">
        <f>SEKTOR_USD!L45</f>
        <v>2.1144953719577102</v>
      </c>
      <c r="G45" s="40">
        <f>SEKTOR_TL!L44</f>
        <v>17.066817319113024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SEKTOR_TL!D45</f>
        <v>#REF!</v>
      </c>
      <c r="D46" s="47" t="e">
        <f>SEKTOR_USD!#REF!</f>
        <v>#REF!</v>
      </c>
      <c r="E46" s="47" t="e">
        <f>SEKTOR_TL!H45</f>
        <v>#REF!</v>
      </c>
      <c r="F46" s="47" t="e">
        <f>SEKTOR_USD!#REF!</f>
        <v>#REF!</v>
      </c>
      <c r="G46" s="47" t="e">
        <f>SEKTOR_TL!L45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4" sqref="O4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126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128</v>
      </c>
      <c r="C7" s="136"/>
      <c r="D7" s="136"/>
      <c r="E7" s="136"/>
      <c r="F7" s="136" t="s">
        <v>129</v>
      </c>
      <c r="G7" s="136"/>
      <c r="H7" s="136"/>
      <c r="I7" s="136"/>
      <c r="J7" s="136" t="s">
        <v>104</v>
      </c>
      <c r="K7" s="136"/>
      <c r="L7" s="136"/>
      <c r="M7" s="136"/>
    </row>
    <row r="8" spans="1:13" ht="64.8" x14ac:dyDescent="0.3">
      <c r="A8" s="50" t="s">
        <v>41</v>
      </c>
      <c r="B8" s="70">
        <v>2024</v>
      </c>
      <c r="C8" s="71">
        <v>2025</v>
      </c>
      <c r="D8" s="7" t="s">
        <v>118</v>
      </c>
      <c r="E8" s="7" t="s">
        <v>119</v>
      </c>
      <c r="F8" s="5">
        <v>2024</v>
      </c>
      <c r="G8" s="6">
        <v>2025</v>
      </c>
      <c r="H8" s="7" t="s">
        <v>118</v>
      </c>
      <c r="I8" s="7" t="s">
        <v>119</v>
      </c>
      <c r="J8" s="5" t="s">
        <v>130</v>
      </c>
      <c r="K8" s="5" t="s">
        <v>131</v>
      </c>
      <c r="L8" s="7" t="s">
        <v>118</v>
      </c>
      <c r="M8" s="7" t="s">
        <v>119</v>
      </c>
    </row>
    <row r="9" spans="1:13" ht="22.5" customHeight="1" x14ac:dyDescent="0.3">
      <c r="A9" s="51" t="s">
        <v>200</v>
      </c>
      <c r="B9" s="74">
        <v>6047451.63992</v>
      </c>
      <c r="C9" s="74">
        <v>5912447.3138100002</v>
      </c>
      <c r="D9" s="63">
        <f>(C9-B9)/B9*100</f>
        <v>-2.2324167955113361</v>
      </c>
      <c r="E9" s="76">
        <f t="shared" ref="E9:E23" si="0">C9/C$23*100</f>
        <v>29.362232274700094</v>
      </c>
      <c r="F9" s="74">
        <v>16660847.40447</v>
      </c>
      <c r="G9" s="74">
        <v>17333105.830499999</v>
      </c>
      <c r="H9" s="63">
        <f t="shared" ref="H9:H22" si="1">(G9-F9)/F9*100</f>
        <v>4.0349593853769772</v>
      </c>
      <c r="I9" s="65">
        <f t="shared" ref="I9:I23" si="2">G9/G$23*100</f>
        <v>30.619922883975093</v>
      </c>
      <c r="J9" s="74">
        <v>67498506.472519994</v>
      </c>
      <c r="K9" s="74">
        <v>68732306.431299999</v>
      </c>
      <c r="L9" s="63">
        <f t="shared" ref="L9:L23" si="3">(K9-J9)/J9*100</f>
        <v>1.8278922353375484</v>
      </c>
      <c r="M9" s="76">
        <f t="shared" ref="M9:M23" si="4">K9/K$23*100</f>
        <v>30.256220416818202</v>
      </c>
    </row>
    <row r="10" spans="1:13" ht="22.5" customHeight="1" x14ac:dyDescent="0.3">
      <c r="A10" s="51" t="s">
        <v>201</v>
      </c>
      <c r="B10" s="74">
        <v>3353311.6736400002</v>
      </c>
      <c r="C10" s="74">
        <v>3638367.6427000002</v>
      </c>
      <c r="D10" s="63">
        <f t="shared" ref="D10:D23" si="5">(C10-B10)/B10*100</f>
        <v>8.5007299291858978</v>
      </c>
      <c r="E10" s="76">
        <f t="shared" si="0"/>
        <v>18.06876072725094</v>
      </c>
      <c r="F10" s="74">
        <v>9489670.0883000009</v>
      </c>
      <c r="G10" s="74">
        <v>9823265.4621600006</v>
      </c>
      <c r="H10" s="63">
        <f t="shared" si="1"/>
        <v>3.5153527020006305</v>
      </c>
      <c r="I10" s="65">
        <f t="shared" si="2"/>
        <v>17.353360318776666</v>
      </c>
      <c r="J10" s="74">
        <v>37006872.807779998</v>
      </c>
      <c r="K10" s="74">
        <v>38961229.60616</v>
      </c>
      <c r="L10" s="63">
        <f t="shared" si="3"/>
        <v>5.2810644350611966</v>
      </c>
      <c r="M10" s="76">
        <f t="shared" si="4"/>
        <v>17.15088015928151</v>
      </c>
    </row>
    <row r="11" spans="1:13" ht="22.5" customHeight="1" x14ac:dyDescent="0.3">
      <c r="A11" s="51" t="s">
        <v>202</v>
      </c>
      <c r="B11" s="74">
        <v>2215474.04483</v>
      </c>
      <c r="C11" s="74">
        <v>2744739.6478599999</v>
      </c>
      <c r="D11" s="63">
        <f t="shared" si="5"/>
        <v>23.889496889619938</v>
      </c>
      <c r="E11" s="76">
        <f t="shared" si="0"/>
        <v>13.63085010259657</v>
      </c>
      <c r="F11" s="74">
        <v>6085667.26351</v>
      </c>
      <c r="G11" s="74">
        <v>6760800.0549999997</v>
      </c>
      <c r="H11" s="63">
        <f t="shared" si="1"/>
        <v>11.093817033641217</v>
      </c>
      <c r="I11" s="65">
        <f t="shared" si="2"/>
        <v>11.94334000740956</v>
      </c>
      <c r="J11" s="74">
        <v>26030688.999790002</v>
      </c>
      <c r="K11" s="74">
        <v>27862129.664000001</v>
      </c>
      <c r="L11" s="63">
        <f t="shared" si="3"/>
        <v>7.0356979956418906</v>
      </c>
      <c r="M11" s="76">
        <f t="shared" si="4"/>
        <v>12.265014520334182</v>
      </c>
    </row>
    <row r="12" spans="1:13" ht="22.5" customHeight="1" x14ac:dyDescent="0.3">
      <c r="A12" s="51" t="s">
        <v>203</v>
      </c>
      <c r="B12" s="74">
        <v>1803835.0064099999</v>
      </c>
      <c r="C12" s="74">
        <v>1690411.9490700001</v>
      </c>
      <c r="D12" s="63">
        <f t="shared" si="5"/>
        <v>-6.2878842542109696</v>
      </c>
      <c r="E12" s="76">
        <f t="shared" si="0"/>
        <v>8.3948770541411157</v>
      </c>
      <c r="F12" s="74">
        <v>5151845.7326300004</v>
      </c>
      <c r="G12" s="74">
        <v>4918565.9557100004</v>
      </c>
      <c r="H12" s="63">
        <f t="shared" si="1"/>
        <v>-4.5280815658451701</v>
      </c>
      <c r="I12" s="65">
        <f t="shared" si="2"/>
        <v>8.6889280972699741</v>
      </c>
      <c r="J12" s="74">
        <v>21283627.65786</v>
      </c>
      <c r="K12" s="74">
        <v>20268962.591139998</v>
      </c>
      <c r="L12" s="63">
        <f t="shared" si="3"/>
        <v>-4.7673502047254974</v>
      </c>
      <c r="M12" s="76">
        <f t="shared" si="4"/>
        <v>8.9224737480728713</v>
      </c>
    </row>
    <row r="13" spans="1:13" ht="22.5" customHeight="1" x14ac:dyDescent="0.3">
      <c r="A13" s="52" t="s">
        <v>204</v>
      </c>
      <c r="B13" s="74">
        <v>1604162.48636</v>
      </c>
      <c r="C13" s="74">
        <v>1589492.1324100001</v>
      </c>
      <c r="D13" s="63">
        <f t="shared" si="5"/>
        <v>-0.91451795405640968</v>
      </c>
      <c r="E13" s="76">
        <f t="shared" si="0"/>
        <v>7.8936918527153539</v>
      </c>
      <c r="F13" s="74">
        <v>4649087.5230700001</v>
      </c>
      <c r="G13" s="74">
        <v>4478712.5293399999</v>
      </c>
      <c r="H13" s="63">
        <f t="shared" si="1"/>
        <v>-3.6646974892288973</v>
      </c>
      <c r="I13" s="65">
        <f t="shared" si="2"/>
        <v>7.9119018604600466</v>
      </c>
      <c r="J13" s="74">
        <v>18233198.165929999</v>
      </c>
      <c r="K13" s="74">
        <v>18229322.463550001</v>
      </c>
      <c r="L13" s="63">
        <f t="shared" si="3"/>
        <v>-2.1256294944678657E-2</v>
      </c>
      <c r="M13" s="76">
        <f t="shared" si="4"/>
        <v>8.0246164743171455</v>
      </c>
    </row>
    <row r="14" spans="1:13" ht="22.5" customHeight="1" x14ac:dyDescent="0.3">
      <c r="A14" s="51" t="s">
        <v>205</v>
      </c>
      <c r="B14" s="74">
        <v>1733878.4756400001</v>
      </c>
      <c r="C14" s="74">
        <v>1475326.50795</v>
      </c>
      <c r="D14" s="63">
        <f t="shared" si="5"/>
        <v>-14.911769845609552</v>
      </c>
      <c r="E14" s="76">
        <f t="shared" si="0"/>
        <v>7.3267256870548332</v>
      </c>
      <c r="F14" s="74">
        <v>4415970.3107599998</v>
      </c>
      <c r="G14" s="74">
        <v>4373904.7259299997</v>
      </c>
      <c r="H14" s="63">
        <f t="shared" si="1"/>
        <v>-0.9525785245318027</v>
      </c>
      <c r="I14" s="65">
        <f t="shared" si="2"/>
        <v>7.7267528808463641</v>
      </c>
      <c r="J14" s="74">
        <v>16958576.190559998</v>
      </c>
      <c r="K14" s="74">
        <v>17163219.226369999</v>
      </c>
      <c r="L14" s="63">
        <f t="shared" si="3"/>
        <v>1.2067229790429921</v>
      </c>
      <c r="M14" s="76">
        <f t="shared" si="4"/>
        <v>7.5553138100242974</v>
      </c>
    </row>
    <row r="15" spans="1:13" ht="22.5" customHeight="1" x14ac:dyDescent="0.3">
      <c r="A15" s="51" t="s">
        <v>206</v>
      </c>
      <c r="B15" s="74">
        <v>1019460.34668</v>
      </c>
      <c r="C15" s="74">
        <v>988278.84531</v>
      </c>
      <c r="D15" s="63">
        <f t="shared" si="5"/>
        <v>-3.0586281723998789</v>
      </c>
      <c r="E15" s="76">
        <f t="shared" si="0"/>
        <v>4.9079630596260291</v>
      </c>
      <c r="F15" s="74">
        <v>3063903.5281099998</v>
      </c>
      <c r="G15" s="74">
        <v>2923498.43934</v>
      </c>
      <c r="H15" s="63">
        <f t="shared" si="1"/>
        <v>-4.5825557979173741</v>
      </c>
      <c r="I15" s="65">
        <f t="shared" si="2"/>
        <v>5.1645272139569043</v>
      </c>
      <c r="J15" s="74">
        <v>11981515.15325</v>
      </c>
      <c r="K15" s="74">
        <v>11905156.112360001</v>
      </c>
      <c r="L15" s="63">
        <f t="shared" si="3"/>
        <v>-0.63730705101421525</v>
      </c>
      <c r="M15" s="76">
        <f t="shared" si="4"/>
        <v>5.240694603959354</v>
      </c>
    </row>
    <row r="16" spans="1:13" ht="22.5" customHeight="1" x14ac:dyDescent="0.3">
      <c r="A16" s="51" t="s">
        <v>207</v>
      </c>
      <c r="B16" s="74">
        <v>965808.45611999999</v>
      </c>
      <c r="C16" s="74">
        <v>1018128.18961</v>
      </c>
      <c r="D16" s="63">
        <f t="shared" si="5"/>
        <v>5.4171956311282683</v>
      </c>
      <c r="E16" s="76">
        <f t="shared" si="0"/>
        <v>5.0562000474697841</v>
      </c>
      <c r="F16" s="74">
        <v>2892724.73545</v>
      </c>
      <c r="G16" s="74">
        <v>2954901.6588400002</v>
      </c>
      <c r="H16" s="63">
        <f t="shared" si="1"/>
        <v>2.1494241269495595</v>
      </c>
      <c r="I16" s="65">
        <f t="shared" si="2"/>
        <v>5.2200027974329215</v>
      </c>
      <c r="J16" s="74">
        <v>12045971.29906</v>
      </c>
      <c r="K16" s="74">
        <v>11759070.932390001</v>
      </c>
      <c r="L16" s="63">
        <f t="shared" si="3"/>
        <v>-2.3817121886417536</v>
      </c>
      <c r="M16" s="76">
        <f t="shared" si="4"/>
        <v>5.1763873569848791</v>
      </c>
    </row>
    <row r="17" spans="1:13" ht="22.5" customHeight="1" x14ac:dyDescent="0.3">
      <c r="A17" s="51" t="s">
        <v>208</v>
      </c>
      <c r="B17" s="74">
        <v>280105.89371999999</v>
      </c>
      <c r="C17" s="74">
        <v>301855.65285999997</v>
      </c>
      <c r="D17" s="63">
        <f t="shared" si="5"/>
        <v>7.7648345242394345</v>
      </c>
      <c r="E17" s="76">
        <f t="shared" si="0"/>
        <v>1.4990671920246021</v>
      </c>
      <c r="F17" s="74">
        <v>813098.30133000005</v>
      </c>
      <c r="G17" s="74">
        <v>865412.76003999996</v>
      </c>
      <c r="H17" s="63">
        <f t="shared" si="1"/>
        <v>6.433964826199758</v>
      </c>
      <c r="I17" s="65">
        <f t="shared" si="2"/>
        <v>1.5288011412590814</v>
      </c>
      <c r="J17" s="74">
        <v>3180069.8073700001</v>
      </c>
      <c r="K17" s="74">
        <v>3539845.7152100001</v>
      </c>
      <c r="L17" s="63">
        <f t="shared" si="3"/>
        <v>11.313459440613475</v>
      </c>
      <c r="M17" s="76">
        <f t="shared" si="4"/>
        <v>1.5582534293094799</v>
      </c>
    </row>
    <row r="18" spans="1:13" ht="22.5" customHeight="1" x14ac:dyDescent="0.3">
      <c r="A18" s="51" t="s">
        <v>209</v>
      </c>
      <c r="B18" s="74">
        <v>230526.30059</v>
      </c>
      <c r="C18" s="74">
        <v>257383.80022</v>
      </c>
      <c r="D18" s="63">
        <f t="shared" si="5"/>
        <v>11.65051430629042</v>
      </c>
      <c r="E18" s="76">
        <f t="shared" si="0"/>
        <v>1.2782123078124574</v>
      </c>
      <c r="F18" s="74">
        <v>652755.06264000002</v>
      </c>
      <c r="G18" s="74">
        <v>708057.5747</v>
      </c>
      <c r="H18" s="63">
        <f t="shared" si="1"/>
        <v>8.4721689995531726</v>
      </c>
      <c r="I18" s="65">
        <f t="shared" si="2"/>
        <v>1.2508242058141879</v>
      </c>
      <c r="J18" s="74">
        <v>2653518.44135</v>
      </c>
      <c r="K18" s="74">
        <v>2693365.2108</v>
      </c>
      <c r="L18" s="63">
        <f t="shared" si="3"/>
        <v>1.5016579055590675</v>
      </c>
      <c r="M18" s="76">
        <f t="shared" si="4"/>
        <v>1.1856295199755529</v>
      </c>
    </row>
    <row r="19" spans="1:13" ht="22.5" customHeight="1" x14ac:dyDescent="0.3">
      <c r="A19" s="51" t="s">
        <v>210</v>
      </c>
      <c r="B19" s="74">
        <v>216429.28870999999</v>
      </c>
      <c r="C19" s="74">
        <v>220248.00375999999</v>
      </c>
      <c r="D19" s="63">
        <f t="shared" si="5"/>
        <v>1.7644169477989684</v>
      </c>
      <c r="E19" s="76">
        <f t="shared" si="0"/>
        <v>1.0937895428403912</v>
      </c>
      <c r="F19" s="74">
        <v>644752.44530999998</v>
      </c>
      <c r="G19" s="74">
        <v>637043.35964000004</v>
      </c>
      <c r="H19" s="63">
        <f t="shared" si="1"/>
        <v>-1.195665984065152</v>
      </c>
      <c r="I19" s="65">
        <f t="shared" si="2"/>
        <v>1.1253735329764916</v>
      </c>
      <c r="J19" s="74">
        <v>2753439.9500299999</v>
      </c>
      <c r="K19" s="74">
        <v>2595274.3377</v>
      </c>
      <c r="L19" s="63">
        <f t="shared" si="3"/>
        <v>-5.7442913301332981</v>
      </c>
      <c r="M19" s="76">
        <f t="shared" si="4"/>
        <v>1.1424495478272561</v>
      </c>
    </row>
    <row r="20" spans="1:13" ht="22.5" customHeight="1" x14ac:dyDescent="0.3">
      <c r="A20" s="51" t="s">
        <v>211</v>
      </c>
      <c r="B20" s="74">
        <v>180130.37224</v>
      </c>
      <c r="C20" s="74">
        <v>176804.88753000001</v>
      </c>
      <c r="D20" s="63">
        <f t="shared" si="5"/>
        <v>-1.8461543540082288</v>
      </c>
      <c r="E20" s="76">
        <f t="shared" si="0"/>
        <v>0.87804354092632753</v>
      </c>
      <c r="F20" s="74">
        <v>487037.63264999999</v>
      </c>
      <c r="G20" s="74">
        <v>506268.00296000001</v>
      </c>
      <c r="H20" s="63">
        <f t="shared" si="1"/>
        <v>3.9484362235760857</v>
      </c>
      <c r="I20" s="65">
        <f t="shared" si="2"/>
        <v>0.89435138519615776</v>
      </c>
      <c r="J20" s="74">
        <v>1721347.08188</v>
      </c>
      <c r="K20" s="74">
        <v>2034193.31666</v>
      </c>
      <c r="L20" s="63">
        <f t="shared" si="3"/>
        <v>18.174500545138137</v>
      </c>
      <c r="M20" s="76">
        <f t="shared" si="4"/>
        <v>0.89545956704947038</v>
      </c>
    </row>
    <row r="21" spans="1:13" ht="22.5" customHeight="1" x14ac:dyDescent="0.3">
      <c r="A21" s="51" t="s">
        <v>212</v>
      </c>
      <c r="B21" s="74">
        <v>138095.15604</v>
      </c>
      <c r="C21" s="74">
        <v>122014.53428000001</v>
      </c>
      <c r="D21" s="63">
        <f t="shared" si="5"/>
        <v>-11.644595090172574</v>
      </c>
      <c r="E21" s="76">
        <f t="shared" si="0"/>
        <v>0.60594520445883959</v>
      </c>
      <c r="F21" s="74">
        <v>385305.17113999999</v>
      </c>
      <c r="G21" s="74">
        <v>320588.62826999999</v>
      </c>
      <c r="H21" s="63">
        <f t="shared" si="1"/>
        <v>-16.796178125127046</v>
      </c>
      <c r="I21" s="65">
        <f t="shared" si="2"/>
        <v>0.56633814915232583</v>
      </c>
      <c r="J21" s="74">
        <v>1331864.7137500001</v>
      </c>
      <c r="K21" s="74">
        <v>1353238.1687</v>
      </c>
      <c r="L21" s="63">
        <f t="shared" si="3"/>
        <v>1.6047767261451649</v>
      </c>
      <c r="M21" s="76">
        <f t="shared" si="4"/>
        <v>0.59570054366738368</v>
      </c>
    </row>
    <row r="22" spans="1:13" ht="22.5" customHeight="1" x14ac:dyDescent="0.3">
      <c r="A22" s="51" t="s">
        <v>213</v>
      </c>
      <c r="B22" s="74">
        <v>2456.6428700000001</v>
      </c>
      <c r="C22" s="74">
        <v>733.24204999999995</v>
      </c>
      <c r="D22" s="63">
        <f t="shared" si="5"/>
        <v>-70.152680352761251</v>
      </c>
      <c r="E22" s="76">
        <f t="shared" si="0"/>
        <v>3.6414063826648293E-3</v>
      </c>
      <c r="F22" s="74">
        <v>7024.1572100000003</v>
      </c>
      <c r="G22" s="74">
        <v>3156.1533800000002</v>
      </c>
      <c r="H22" s="63">
        <f t="shared" si="1"/>
        <v>-55.067159153176185</v>
      </c>
      <c r="I22" s="65">
        <f t="shared" si="2"/>
        <v>5.5755254742369262E-3</v>
      </c>
      <c r="J22" s="74">
        <v>42156.041559999998</v>
      </c>
      <c r="K22" s="74">
        <v>70209.081520000007</v>
      </c>
      <c r="L22" s="63">
        <f t="shared" si="3"/>
        <v>66.54571663250826</v>
      </c>
      <c r="M22" s="76">
        <f t="shared" si="4"/>
        <v>3.0906302378412707E-2</v>
      </c>
    </row>
    <row r="23" spans="1:13" ht="24" customHeight="1" x14ac:dyDescent="0.25">
      <c r="A23" s="67" t="s">
        <v>42</v>
      </c>
      <c r="B23" s="75">
        <f>SUM(B9:B22)</f>
        <v>19791125.783770006</v>
      </c>
      <c r="C23" s="75">
        <f>SUM(C9:C22)</f>
        <v>20136232.34942</v>
      </c>
      <c r="D23" s="73">
        <f t="shared" si="5"/>
        <v>1.7437439861708284</v>
      </c>
      <c r="E23" s="77">
        <f t="shared" si="0"/>
        <v>100</v>
      </c>
      <c r="F23" s="66">
        <f>SUM(F9:F22)</f>
        <v>55399689.356579997</v>
      </c>
      <c r="G23" s="66">
        <f>SUM(G9:G22)</f>
        <v>56607281.135809995</v>
      </c>
      <c r="H23" s="73">
        <f>(G23-F23)/F23*100</f>
        <v>2.1797807772121902</v>
      </c>
      <c r="I23" s="69">
        <f t="shared" si="2"/>
        <v>100</v>
      </c>
      <c r="J23" s="75">
        <f>SUM(J9:J22)</f>
        <v>222721352.78268999</v>
      </c>
      <c r="K23" s="75">
        <f>SUM(K9:K22)</f>
        <v>227167522.85786</v>
      </c>
      <c r="L23" s="73">
        <f t="shared" si="3"/>
        <v>1.9962926857346068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O7" sqref="O7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43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26" sqref="O26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170</v>
      </c>
      <c r="C5" s="78">
        <v>1578837.14209</v>
      </c>
      <c r="D5" s="78">
        <v>1488415.68524</v>
      </c>
      <c r="E5" s="78">
        <v>1670142.7265000001</v>
      </c>
      <c r="F5" s="78">
        <v>0</v>
      </c>
      <c r="G5" s="78">
        <v>0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4737395.5538299996</v>
      </c>
      <c r="P5" s="56">
        <f t="shared" ref="P5:P24" si="0">O5/O$26*100</f>
        <v>8.3688802196032412</v>
      </c>
    </row>
    <row r="6" spans="1:16" x14ac:dyDescent="0.25">
      <c r="A6" s="53" t="s">
        <v>98</v>
      </c>
      <c r="B6" s="54" t="s">
        <v>171</v>
      </c>
      <c r="C6" s="78">
        <v>932918.65006000001</v>
      </c>
      <c r="D6" s="78">
        <v>1060861.93007</v>
      </c>
      <c r="E6" s="78">
        <v>1180064.2123100001</v>
      </c>
      <c r="F6" s="78">
        <v>0</v>
      </c>
      <c r="G6" s="78">
        <v>0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3173844.79244</v>
      </c>
      <c r="P6" s="56">
        <f t="shared" si="0"/>
        <v>5.6067783662413229</v>
      </c>
    </row>
    <row r="7" spans="1:16" x14ac:dyDescent="0.25">
      <c r="A7" s="53" t="s">
        <v>97</v>
      </c>
      <c r="B7" s="54" t="s">
        <v>172</v>
      </c>
      <c r="C7" s="78">
        <v>1078673.16377</v>
      </c>
      <c r="D7" s="78">
        <v>929228.74497999996</v>
      </c>
      <c r="E7" s="78">
        <v>1118230.94282</v>
      </c>
      <c r="F7" s="78">
        <v>0</v>
      </c>
      <c r="G7" s="78">
        <v>0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3126132.8515699999</v>
      </c>
      <c r="P7" s="56">
        <f t="shared" si="0"/>
        <v>5.5224924936244566</v>
      </c>
    </row>
    <row r="8" spans="1:16" x14ac:dyDescent="0.25">
      <c r="A8" s="53" t="s">
        <v>96</v>
      </c>
      <c r="B8" s="54" t="s">
        <v>173</v>
      </c>
      <c r="C8" s="78">
        <v>1085879.8475800001</v>
      </c>
      <c r="D8" s="78">
        <v>986276.26451999997</v>
      </c>
      <c r="E8" s="78">
        <v>1042873.00563</v>
      </c>
      <c r="F8" s="78">
        <v>0</v>
      </c>
      <c r="G8" s="78">
        <v>0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3115029.1177300001</v>
      </c>
      <c r="P8" s="56">
        <f t="shared" si="0"/>
        <v>5.5028771126748568</v>
      </c>
    </row>
    <row r="9" spans="1:16" x14ac:dyDescent="0.25">
      <c r="A9" s="53" t="s">
        <v>95</v>
      </c>
      <c r="B9" s="54" t="s">
        <v>176</v>
      </c>
      <c r="C9" s="78">
        <v>824434.66830000002</v>
      </c>
      <c r="D9" s="78">
        <v>883601.49551000004</v>
      </c>
      <c r="E9" s="78">
        <v>855824.35479000001</v>
      </c>
      <c r="F9" s="78">
        <v>0</v>
      </c>
      <c r="G9" s="78">
        <v>0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2563860.5186000001</v>
      </c>
      <c r="P9" s="56">
        <f t="shared" si="0"/>
        <v>4.5292062560801769</v>
      </c>
    </row>
    <row r="10" spans="1:16" x14ac:dyDescent="0.25">
      <c r="A10" s="53" t="s">
        <v>94</v>
      </c>
      <c r="B10" s="54" t="s">
        <v>174</v>
      </c>
      <c r="C10" s="78">
        <v>794015.94649</v>
      </c>
      <c r="D10" s="78">
        <v>704267.10134000005</v>
      </c>
      <c r="E10" s="78">
        <v>906003.87237999996</v>
      </c>
      <c r="F10" s="78">
        <v>0</v>
      </c>
      <c r="G10" s="78">
        <v>0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2404286.9202100001</v>
      </c>
      <c r="P10" s="56">
        <f t="shared" si="0"/>
        <v>4.2473103670916963</v>
      </c>
    </row>
    <row r="11" spans="1:16" x14ac:dyDescent="0.25">
      <c r="A11" s="53" t="s">
        <v>93</v>
      </c>
      <c r="B11" s="54" t="s">
        <v>175</v>
      </c>
      <c r="C11" s="78">
        <v>774148.32372999995</v>
      </c>
      <c r="D11" s="78">
        <v>769369.78481999994</v>
      </c>
      <c r="E11" s="78">
        <v>856362.98537000001</v>
      </c>
      <c r="F11" s="78">
        <v>0</v>
      </c>
      <c r="G11" s="78">
        <v>0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2399881.0939199999</v>
      </c>
      <c r="P11" s="56">
        <f t="shared" si="0"/>
        <v>4.2395272229420415</v>
      </c>
    </row>
    <row r="12" spans="1:16" x14ac:dyDescent="0.25">
      <c r="A12" s="53" t="s">
        <v>92</v>
      </c>
      <c r="B12" s="54" t="s">
        <v>177</v>
      </c>
      <c r="C12" s="78">
        <v>570326.57268999994</v>
      </c>
      <c r="D12" s="78">
        <v>563502.79229000001</v>
      </c>
      <c r="E12" s="78">
        <v>844903.87457999995</v>
      </c>
      <c r="F12" s="78">
        <v>0</v>
      </c>
      <c r="G12" s="78">
        <v>0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1978733.2395599999</v>
      </c>
      <c r="P12" s="56">
        <f t="shared" si="0"/>
        <v>3.4955454490257178</v>
      </c>
    </row>
    <row r="13" spans="1:16" x14ac:dyDescent="0.25">
      <c r="A13" s="53" t="s">
        <v>91</v>
      </c>
      <c r="B13" s="54" t="s">
        <v>214</v>
      </c>
      <c r="C13" s="78">
        <v>865206.71427</v>
      </c>
      <c r="D13" s="78">
        <v>597438.40382000001</v>
      </c>
      <c r="E13" s="78">
        <v>381568.47515999997</v>
      </c>
      <c r="F13" s="78">
        <v>0</v>
      </c>
      <c r="G13" s="78">
        <v>0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1844213.5932499999</v>
      </c>
      <c r="P13" s="56">
        <f t="shared" si="0"/>
        <v>3.2579087994447824</v>
      </c>
    </row>
    <row r="14" spans="1:16" x14ac:dyDescent="0.25">
      <c r="A14" s="53" t="s">
        <v>90</v>
      </c>
      <c r="B14" s="54" t="s">
        <v>178</v>
      </c>
      <c r="C14" s="78">
        <v>542550.58135999995</v>
      </c>
      <c r="D14" s="78">
        <v>555741.38350999996</v>
      </c>
      <c r="E14" s="78">
        <v>574527.63017000002</v>
      </c>
      <c r="F14" s="78">
        <v>0</v>
      </c>
      <c r="G14" s="78">
        <v>0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1672819.59504</v>
      </c>
      <c r="P14" s="56">
        <f t="shared" si="0"/>
        <v>2.9551314980605343</v>
      </c>
    </row>
    <row r="15" spans="1:16" x14ac:dyDescent="0.25">
      <c r="A15" s="53" t="s">
        <v>89</v>
      </c>
      <c r="B15" s="54" t="s">
        <v>179</v>
      </c>
      <c r="C15" s="78">
        <v>424447.29256999999</v>
      </c>
      <c r="D15" s="78">
        <v>483464.93576000002</v>
      </c>
      <c r="E15" s="78">
        <v>550994.54492000001</v>
      </c>
      <c r="F15" s="78">
        <v>0</v>
      </c>
      <c r="G15" s="78">
        <v>0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1458906.7732500001</v>
      </c>
      <c r="P15" s="56">
        <f t="shared" si="0"/>
        <v>2.5772422627927449</v>
      </c>
    </row>
    <row r="16" spans="1:16" x14ac:dyDescent="0.25">
      <c r="A16" s="53" t="s">
        <v>88</v>
      </c>
      <c r="B16" s="54" t="s">
        <v>215</v>
      </c>
      <c r="C16" s="78">
        <v>429985.82523999998</v>
      </c>
      <c r="D16" s="78">
        <v>463731.07952999999</v>
      </c>
      <c r="E16" s="78">
        <v>537873.43484</v>
      </c>
      <c r="F16" s="78">
        <v>0</v>
      </c>
      <c r="G16" s="78">
        <v>0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1431590.3396099999</v>
      </c>
      <c r="P16" s="56">
        <f t="shared" si="0"/>
        <v>2.528986220298028</v>
      </c>
    </row>
    <row r="17" spans="1:16" x14ac:dyDescent="0.25">
      <c r="A17" s="53" t="s">
        <v>87</v>
      </c>
      <c r="B17" s="54" t="s">
        <v>216</v>
      </c>
      <c r="C17" s="78">
        <v>365598.89218999998</v>
      </c>
      <c r="D17" s="78">
        <v>344329.82295</v>
      </c>
      <c r="E17" s="78">
        <v>466654.25725000002</v>
      </c>
      <c r="F17" s="78">
        <v>0</v>
      </c>
      <c r="G17" s="78">
        <v>0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1176582.97239</v>
      </c>
      <c r="P17" s="56">
        <f t="shared" si="0"/>
        <v>2.0785011199658006</v>
      </c>
    </row>
    <row r="18" spans="1:16" x14ac:dyDescent="0.25">
      <c r="A18" s="53" t="s">
        <v>86</v>
      </c>
      <c r="B18" s="54" t="s">
        <v>217</v>
      </c>
      <c r="C18" s="78">
        <v>360296.59983000002</v>
      </c>
      <c r="D18" s="78">
        <v>368214.35882000002</v>
      </c>
      <c r="E18" s="78">
        <v>363373.35514</v>
      </c>
      <c r="F18" s="78">
        <v>0</v>
      </c>
      <c r="G18" s="78">
        <v>0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1091884.31379</v>
      </c>
      <c r="P18" s="56">
        <f t="shared" si="0"/>
        <v>1.9288760948797268</v>
      </c>
    </row>
    <row r="19" spans="1:16" x14ac:dyDescent="0.25">
      <c r="A19" s="53" t="s">
        <v>85</v>
      </c>
      <c r="B19" s="54" t="s">
        <v>218</v>
      </c>
      <c r="C19" s="78">
        <v>373775.7255</v>
      </c>
      <c r="D19" s="78">
        <v>259604.28651000001</v>
      </c>
      <c r="E19" s="78">
        <v>297904.08640999999</v>
      </c>
      <c r="F19" s="78">
        <v>0</v>
      </c>
      <c r="G19" s="78">
        <v>0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931284.09842000005</v>
      </c>
      <c r="P19" s="56">
        <f t="shared" si="0"/>
        <v>1.6451666282747257</v>
      </c>
    </row>
    <row r="20" spans="1:16" x14ac:dyDescent="0.25">
      <c r="A20" s="53" t="s">
        <v>84</v>
      </c>
      <c r="B20" s="54" t="s">
        <v>219</v>
      </c>
      <c r="C20" s="78">
        <v>283380.88008999999</v>
      </c>
      <c r="D20" s="78">
        <v>273158.25488000002</v>
      </c>
      <c r="E20" s="78">
        <v>353606.35989999998</v>
      </c>
      <c r="F20" s="78">
        <v>0</v>
      </c>
      <c r="G20" s="78">
        <v>0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910145.49487000005</v>
      </c>
      <c r="P20" s="56">
        <f t="shared" si="0"/>
        <v>1.6078240759990119</v>
      </c>
    </row>
    <row r="21" spans="1:16" x14ac:dyDescent="0.25">
      <c r="A21" s="53" t="s">
        <v>83</v>
      </c>
      <c r="B21" s="54" t="s">
        <v>220</v>
      </c>
      <c r="C21" s="78">
        <v>255532.9804</v>
      </c>
      <c r="D21" s="78">
        <v>240550.98699</v>
      </c>
      <c r="E21" s="78">
        <v>388493.52588999999</v>
      </c>
      <c r="F21" s="78">
        <v>0</v>
      </c>
      <c r="G21" s="78">
        <v>0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884577.49328000005</v>
      </c>
      <c r="P21" s="56">
        <f t="shared" si="0"/>
        <v>1.5626567387289914</v>
      </c>
    </row>
    <row r="22" spans="1:16" x14ac:dyDescent="0.25">
      <c r="A22" s="53" t="s">
        <v>82</v>
      </c>
      <c r="B22" s="54" t="s">
        <v>221</v>
      </c>
      <c r="C22" s="78">
        <v>255445.85081</v>
      </c>
      <c r="D22" s="78">
        <v>298830.95439000003</v>
      </c>
      <c r="E22" s="78">
        <v>265109.34308999998</v>
      </c>
      <c r="F22" s="78">
        <v>0</v>
      </c>
      <c r="G22" s="78">
        <v>0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819386.14829000004</v>
      </c>
      <c r="P22" s="56">
        <f t="shared" si="0"/>
        <v>1.4474924989316489</v>
      </c>
    </row>
    <row r="23" spans="1:16" x14ac:dyDescent="0.25">
      <c r="A23" s="53" t="s">
        <v>81</v>
      </c>
      <c r="B23" s="54" t="s">
        <v>222</v>
      </c>
      <c r="C23" s="78">
        <v>233584.44641</v>
      </c>
      <c r="D23" s="78">
        <v>229997.08068000001</v>
      </c>
      <c r="E23" s="78">
        <v>272096.83731999999</v>
      </c>
      <c r="F23" s="78">
        <v>0</v>
      </c>
      <c r="G23" s="78">
        <v>0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735678.36441000004</v>
      </c>
      <c r="P23" s="56">
        <f t="shared" si="0"/>
        <v>1.2996179107153882</v>
      </c>
    </row>
    <row r="24" spans="1:16" x14ac:dyDescent="0.25">
      <c r="A24" s="53" t="s">
        <v>80</v>
      </c>
      <c r="B24" s="54" t="s">
        <v>223</v>
      </c>
      <c r="C24" s="78">
        <v>213604.39220999999</v>
      </c>
      <c r="D24" s="78">
        <v>277623.00774999999</v>
      </c>
      <c r="E24" s="78">
        <v>225643.03464</v>
      </c>
      <c r="F24" s="78">
        <v>0</v>
      </c>
      <c r="G24" s="78">
        <v>0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716870.43460000004</v>
      </c>
      <c r="P24" s="56">
        <f t="shared" si="0"/>
        <v>1.2663926269133334</v>
      </c>
    </row>
    <row r="25" spans="1:16" x14ac:dyDescent="0.25">
      <c r="A25" s="57"/>
      <c r="B25" s="152" t="s">
        <v>79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37173103.709060006</v>
      </c>
      <c r="P25" s="59">
        <f>SUM(P5:P24)</f>
        <v>65.668413962288227</v>
      </c>
    </row>
    <row r="26" spans="1:16" ht="13.5" customHeight="1" x14ac:dyDescent="0.25">
      <c r="A26" s="57"/>
      <c r="B26" s="153" t="s">
        <v>78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56607281.135809995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5" sqref="N5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2025-04-02T08:52:01Z</dcterms:modified>
</cp:coreProperties>
</file>