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4\202412 - Aralık\dağıtım\tam\"/>
    </mc:Choice>
  </mc:AlternateContent>
  <xr:revisionPtr revIDLastSave="0" documentId="13_ncr:1_{14379A1F-9C38-4D38-90AA-009355B5B5D2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4_AYLIK_IHR" sheetId="22" r:id="rId14"/>
  </sheets>
  <definedNames>
    <definedName name="_xlnm._FilterDatabase" localSheetId="13" hidden="1">'2002_2024_AYLIK_IHR'!$A$1:$O$1</definedName>
  </definedNames>
  <calcPr calcId="191029"/>
</workbook>
</file>

<file path=xl/calcChain.xml><?xml version="1.0" encoding="utf-8"?>
<calcChain xmlns="http://schemas.openxmlformats.org/spreadsheetml/2006/main">
  <c r="M45" i="1" l="1"/>
  <c r="L45" i="1"/>
  <c r="I45" i="1"/>
  <c r="H45" i="1"/>
  <c r="E45" i="1"/>
  <c r="D45" i="1"/>
  <c r="K44" i="1"/>
  <c r="L44" i="1" s="1"/>
  <c r="J44" i="1"/>
  <c r="G44" i="1"/>
  <c r="I44" i="1" s="1"/>
  <c r="F44" i="1"/>
  <c r="C44" i="1"/>
  <c r="D44" i="1" s="1"/>
  <c r="B44" i="1"/>
  <c r="K29" i="1"/>
  <c r="J29" i="1"/>
  <c r="G29" i="1"/>
  <c r="F29" i="1"/>
  <c r="C29" i="1"/>
  <c r="B29" i="1"/>
  <c r="M44" i="1" l="1"/>
  <c r="E44" i="1"/>
  <c r="H44" i="1"/>
  <c r="O84" i="22" l="1"/>
  <c r="C23" i="4" l="1"/>
  <c r="O83" i="22" l="1"/>
  <c r="O82" i="22" l="1"/>
  <c r="L22" i="4" l="1"/>
  <c r="K23" i="4"/>
  <c r="M22" i="4" s="1"/>
  <c r="J23" i="4"/>
  <c r="G23" i="4"/>
  <c r="I22" i="4" s="1"/>
  <c r="F23" i="4"/>
  <c r="H22" i="4"/>
  <c r="E22" i="4"/>
  <c r="D22" i="4"/>
  <c r="B23" i="4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J45" i="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M58" i="22"/>
  <c r="N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M24" i="22"/>
  <c r="N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M2" i="22"/>
  <c r="N2" i="22"/>
  <c r="C2" i="22"/>
  <c r="A42" i="2"/>
  <c r="A31" i="2"/>
  <c r="A32" i="2"/>
  <c r="A33" i="2"/>
  <c r="A34" i="2"/>
  <c r="A35" i="2"/>
  <c r="A36" i="2"/>
  <c r="A37" i="2"/>
  <c r="A38" i="2"/>
  <c r="A39" i="2"/>
  <c r="A40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2" i="2"/>
  <c r="K40" i="2"/>
  <c r="K39" i="2"/>
  <c r="K38" i="2"/>
  <c r="L38" i="2" s="1"/>
  <c r="G38" i="3" s="1"/>
  <c r="K37" i="2"/>
  <c r="K36" i="2"/>
  <c r="K35" i="2"/>
  <c r="K34" i="2"/>
  <c r="K33" i="2"/>
  <c r="K32" i="2"/>
  <c r="K31" i="2"/>
  <c r="K30" i="2"/>
  <c r="K28" i="2"/>
  <c r="L28" i="2" s="1"/>
  <c r="G28" i="3" s="1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2" i="2"/>
  <c r="J40" i="2"/>
  <c r="J39" i="2"/>
  <c r="J38" i="2"/>
  <c r="J37" i="2"/>
  <c r="J36" i="2"/>
  <c r="J35" i="2"/>
  <c r="L35" i="2" s="1"/>
  <c r="G35" i="3" s="1"/>
  <c r="J34" i="2"/>
  <c r="L34" i="2" s="1"/>
  <c r="G34" i="3" s="1"/>
  <c r="J33" i="2"/>
  <c r="J32" i="2"/>
  <c r="J31" i="2"/>
  <c r="J30" i="2"/>
  <c r="J28" i="2"/>
  <c r="J26" i="2"/>
  <c r="J25" i="2"/>
  <c r="J24" i="2"/>
  <c r="L24" i="2" s="1"/>
  <c r="G24" i="3" s="1"/>
  <c r="J21" i="2"/>
  <c r="L21" i="2" s="1"/>
  <c r="G21" i="3" s="1"/>
  <c r="J19" i="2"/>
  <c r="J17" i="2"/>
  <c r="J16" i="2"/>
  <c r="J15" i="2"/>
  <c r="J14" i="2"/>
  <c r="J13" i="2"/>
  <c r="L13" i="2" s="1"/>
  <c r="G13" i="3" s="1"/>
  <c r="J12" i="2"/>
  <c r="L12" i="2" s="1"/>
  <c r="G12" i="3" s="1"/>
  <c r="J11" i="2"/>
  <c r="L11" i="2" s="1"/>
  <c r="G11" i="3" s="1"/>
  <c r="J10" i="2"/>
  <c r="G42" i="2"/>
  <c r="H42" i="2" s="1"/>
  <c r="E42" i="3" s="1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H13" i="2" s="1"/>
  <c r="E13" i="3" s="1"/>
  <c r="G12" i="2"/>
  <c r="H12" i="2" s="1"/>
  <c r="E12" i="3" s="1"/>
  <c r="G11" i="2"/>
  <c r="G10" i="2"/>
  <c r="F42" i="2"/>
  <c r="F40" i="2"/>
  <c r="H40" i="2" s="1"/>
  <c r="E40" i="3" s="1"/>
  <c r="F39" i="2"/>
  <c r="H39" i="2" s="1"/>
  <c r="E39" i="3" s="1"/>
  <c r="F38" i="2"/>
  <c r="F37" i="2"/>
  <c r="F36" i="2"/>
  <c r="F35" i="2"/>
  <c r="F34" i="2"/>
  <c r="F33" i="2"/>
  <c r="F32" i="2"/>
  <c r="H32" i="2" s="1"/>
  <c r="E32" i="3" s="1"/>
  <c r="F31" i="2"/>
  <c r="H31" i="2" s="1"/>
  <c r="E31" i="3" s="1"/>
  <c r="F30" i="2"/>
  <c r="F28" i="2"/>
  <c r="F26" i="2"/>
  <c r="F25" i="2"/>
  <c r="F24" i="2"/>
  <c r="F21" i="2"/>
  <c r="F19" i="2"/>
  <c r="H19" i="2" s="1"/>
  <c r="E19" i="3" s="1"/>
  <c r="F17" i="2"/>
  <c r="H17" i="2" s="1"/>
  <c r="E17" i="3" s="1"/>
  <c r="F16" i="2"/>
  <c r="F15" i="2"/>
  <c r="F14" i="2"/>
  <c r="F13" i="2"/>
  <c r="F12" i="2"/>
  <c r="F11" i="2"/>
  <c r="F10" i="2"/>
  <c r="H10" i="2" s="1"/>
  <c r="E10" i="3" s="1"/>
  <c r="C42" i="2"/>
  <c r="C40" i="2"/>
  <c r="C39" i="2"/>
  <c r="C38" i="2"/>
  <c r="C37" i="2"/>
  <c r="C36" i="2"/>
  <c r="C35" i="2"/>
  <c r="C34" i="2"/>
  <c r="C33" i="2"/>
  <c r="C32" i="2"/>
  <c r="D32" i="2" s="1"/>
  <c r="C32" i="3" s="1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2" i="2"/>
  <c r="B40" i="2"/>
  <c r="D40" i="2" s="1"/>
  <c r="C40" i="3" s="1"/>
  <c r="B39" i="2"/>
  <c r="B38" i="2"/>
  <c r="B37" i="2"/>
  <c r="D37" i="2" s="1"/>
  <c r="C37" i="3" s="1"/>
  <c r="B36" i="2"/>
  <c r="B35" i="2"/>
  <c r="B34" i="2"/>
  <c r="B33" i="2"/>
  <c r="B32" i="2"/>
  <c r="B31" i="2"/>
  <c r="B30" i="2"/>
  <c r="B28" i="2"/>
  <c r="B26" i="2"/>
  <c r="B25" i="2"/>
  <c r="B24" i="2"/>
  <c r="B21" i="2"/>
  <c r="D21" i="2" s="1"/>
  <c r="C21" i="3" s="1"/>
  <c r="B19" i="2"/>
  <c r="D19" i="2" s="1"/>
  <c r="C19" i="3" s="1"/>
  <c r="B17" i="2"/>
  <c r="B16" i="2"/>
  <c r="B15" i="2"/>
  <c r="D15" i="2" s="1"/>
  <c r="C15" i="3" s="1"/>
  <c r="B14" i="2"/>
  <c r="B13" i="2"/>
  <c r="B12" i="2"/>
  <c r="B11" i="2"/>
  <c r="D11" i="2" s="1"/>
  <c r="C11" i="3" s="1"/>
  <c r="B10" i="2"/>
  <c r="D10" i="2" s="1"/>
  <c r="C10" i="3" s="1"/>
  <c r="C7" i="2"/>
  <c r="B7" i="2"/>
  <c r="F6" i="2"/>
  <c r="B6" i="2"/>
  <c r="K41" i="1"/>
  <c r="J41" i="1"/>
  <c r="J41" i="2" s="1"/>
  <c r="G41" i="1"/>
  <c r="G41" i="2" s="1"/>
  <c r="F41" i="1"/>
  <c r="F41" i="2"/>
  <c r="C41" i="1"/>
  <c r="C41" i="2" s="1"/>
  <c r="B41" i="1"/>
  <c r="B41" i="2" s="1"/>
  <c r="J29" i="2"/>
  <c r="G29" i="2"/>
  <c r="C29" i="2"/>
  <c r="B29" i="2"/>
  <c r="K27" i="1"/>
  <c r="J27" i="1"/>
  <c r="J22" i="1" s="1"/>
  <c r="J22" i="2" s="1"/>
  <c r="G27" i="1"/>
  <c r="G27" i="2" s="1"/>
  <c r="F27" i="1"/>
  <c r="F27" i="2" s="1"/>
  <c r="C27" i="1"/>
  <c r="B27" i="1"/>
  <c r="B27" i="2" s="1"/>
  <c r="K23" i="1"/>
  <c r="J23" i="1"/>
  <c r="L23" i="1" s="1"/>
  <c r="F23" i="3" s="1"/>
  <c r="J23" i="2"/>
  <c r="G23" i="1"/>
  <c r="F23" i="1"/>
  <c r="F23" i="2" s="1"/>
  <c r="C23" i="1"/>
  <c r="C23" i="2" s="1"/>
  <c r="B23" i="1"/>
  <c r="K20" i="1"/>
  <c r="K20" i="2" s="1"/>
  <c r="J20" i="1"/>
  <c r="G20" i="1"/>
  <c r="G20" i="2" s="1"/>
  <c r="F20" i="1"/>
  <c r="F20" i="2" s="1"/>
  <c r="C20" i="1"/>
  <c r="C20" i="2" s="1"/>
  <c r="B20" i="1"/>
  <c r="B20" i="2" s="1"/>
  <c r="K18" i="1"/>
  <c r="L18" i="1" s="1"/>
  <c r="F18" i="3" s="1"/>
  <c r="J18" i="1"/>
  <c r="J18" i="2" s="1"/>
  <c r="G18" i="1"/>
  <c r="F18" i="1"/>
  <c r="F18" i="2"/>
  <c r="C18" i="1"/>
  <c r="C18" i="2" s="1"/>
  <c r="B18" i="1"/>
  <c r="B18" i="2" s="1"/>
  <c r="K9" i="1"/>
  <c r="K9" i="2" s="1"/>
  <c r="J9" i="1"/>
  <c r="G9" i="1"/>
  <c r="G9" i="2" s="1"/>
  <c r="F9" i="1"/>
  <c r="C9" i="1"/>
  <c r="C9" i="2" s="1"/>
  <c r="B9" i="1"/>
  <c r="B9" i="2" s="1"/>
  <c r="K29" i="2"/>
  <c r="F45" i="2"/>
  <c r="C45" i="2"/>
  <c r="C44" i="2"/>
  <c r="B45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2" i="1"/>
  <c r="F42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" i="22"/>
  <c r="O24" i="22"/>
  <c r="O56" i="22"/>
  <c r="O57" i="22"/>
  <c r="O58" i="22"/>
  <c r="O59" i="22"/>
  <c r="O62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5" i="2"/>
  <c r="D45" i="3"/>
  <c r="B45" i="3"/>
  <c r="H42" i="1"/>
  <c r="D42" i="3" s="1"/>
  <c r="D42" i="1"/>
  <c r="B42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19" i="1"/>
  <c r="D19" i="3" s="1"/>
  <c r="D19" i="1"/>
  <c r="B19" i="3" s="1"/>
  <c r="H17" i="1"/>
  <c r="D17" i="3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D45" i="2"/>
  <c r="C45" i="3" s="1"/>
  <c r="H35" i="2"/>
  <c r="E35" i="3" s="1"/>
  <c r="D44" i="3"/>
  <c r="F45" i="3"/>
  <c r="F44" i="3"/>
  <c r="H14" i="2" l="1"/>
  <c r="E14" i="3" s="1"/>
  <c r="D12" i="2"/>
  <c r="C12" i="3" s="1"/>
  <c r="D24" i="2"/>
  <c r="C24" i="3" s="1"/>
  <c r="D34" i="2"/>
  <c r="C34" i="3" s="1"/>
  <c r="H15" i="2"/>
  <c r="E15" i="3" s="1"/>
  <c r="H28" i="2"/>
  <c r="E28" i="3" s="1"/>
  <c r="H37" i="2"/>
  <c r="E37" i="3" s="1"/>
  <c r="L10" i="2"/>
  <c r="G10" i="3" s="1"/>
  <c r="L32" i="2"/>
  <c r="G32" i="3" s="1"/>
  <c r="H26" i="2"/>
  <c r="E26" i="3" s="1"/>
  <c r="H36" i="2"/>
  <c r="E36" i="3" s="1"/>
  <c r="D13" i="2"/>
  <c r="C13" i="3" s="1"/>
  <c r="D35" i="2"/>
  <c r="C35" i="3" s="1"/>
  <c r="H11" i="2"/>
  <c r="E11" i="3" s="1"/>
  <c r="H21" i="2"/>
  <c r="E21" i="3" s="1"/>
  <c r="H16" i="2"/>
  <c r="E16" i="3" s="1"/>
  <c r="H30" i="2"/>
  <c r="E30" i="3" s="1"/>
  <c r="H38" i="2"/>
  <c r="E38" i="3" s="1"/>
  <c r="L14" i="2"/>
  <c r="G14" i="3" s="1"/>
  <c r="L26" i="2"/>
  <c r="G26" i="3" s="1"/>
  <c r="L36" i="2"/>
  <c r="G36" i="3" s="1"/>
  <c r="D16" i="2"/>
  <c r="C16" i="3" s="1"/>
  <c r="D30" i="2"/>
  <c r="C30" i="3" s="1"/>
  <c r="D38" i="2"/>
  <c r="C38" i="3" s="1"/>
  <c r="D14" i="2"/>
  <c r="C14" i="3" s="1"/>
  <c r="D26" i="2"/>
  <c r="C26" i="3" s="1"/>
  <c r="H24" i="2"/>
  <c r="E24" i="3" s="1"/>
  <c r="H34" i="2"/>
  <c r="E34" i="3" s="1"/>
  <c r="D17" i="2"/>
  <c r="C17" i="3" s="1"/>
  <c r="D31" i="2"/>
  <c r="C31" i="3" s="1"/>
  <c r="D39" i="2"/>
  <c r="C39" i="3" s="1"/>
  <c r="L17" i="2"/>
  <c r="G17" i="3" s="1"/>
  <c r="K18" i="2"/>
  <c r="L18" i="2" s="1"/>
  <c r="G18" i="3" s="1"/>
  <c r="L31" i="2"/>
  <c r="G31" i="3" s="1"/>
  <c r="L41" i="1"/>
  <c r="F41" i="3" s="1"/>
  <c r="L40" i="2"/>
  <c r="G40" i="3" s="1"/>
  <c r="H18" i="1"/>
  <c r="D18" i="3" s="1"/>
  <c r="P25" i="23"/>
  <c r="O25" i="23"/>
  <c r="L42" i="2"/>
  <c r="G42" i="3" s="1"/>
  <c r="K41" i="2"/>
  <c r="L41" i="2" s="1"/>
  <c r="G41" i="3" s="1"/>
  <c r="H41" i="2"/>
  <c r="E41" i="3" s="1"/>
  <c r="H41" i="1"/>
  <c r="D41" i="3" s="1"/>
  <c r="L37" i="2"/>
  <c r="G37" i="3" s="1"/>
  <c r="G22" i="1"/>
  <c r="G22" i="2" s="1"/>
  <c r="D33" i="2"/>
  <c r="C33" i="3" s="1"/>
  <c r="L29" i="1"/>
  <c r="F29" i="3" s="1"/>
  <c r="L29" i="2"/>
  <c r="G29" i="3" s="1"/>
  <c r="D29" i="2"/>
  <c r="C29" i="3" s="1"/>
  <c r="K22" i="1"/>
  <c r="K22" i="2" s="1"/>
  <c r="H27" i="2"/>
  <c r="E27" i="3" s="1"/>
  <c r="D28" i="2"/>
  <c r="C28" i="3" s="1"/>
  <c r="H23" i="1"/>
  <c r="D23" i="3" s="1"/>
  <c r="H25" i="2"/>
  <c r="E25" i="3" s="1"/>
  <c r="G23" i="2"/>
  <c r="H23" i="2" s="1"/>
  <c r="E23" i="3" s="1"/>
  <c r="H20" i="2"/>
  <c r="E20" i="3" s="1"/>
  <c r="H20" i="1"/>
  <c r="D20" i="3" s="1"/>
  <c r="F8" i="1"/>
  <c r="F8" i="2" s="1"/>
  <c r="D18" i="2"/>
  <c r="C18" i="3" s="1"/>
  <c r="L16" i="2"/>
  <c r="G16" i="3" s="1"/>
  <c r="D9" i="1"/>
  <c r="B9" i="3" s="1"/>
  <c r="D9" i="2"/>
  <c r="C9" i="3" s="1"/>
  <c r="L9" i="1"/>
  <c r="F9" i="3" s="1"/>
  <c r="F9" i="2"/>
  <c r="H9" i="2" s="1"/>
  <c r="E9" i="3" s="1"/>
  <c r="H9" i="1"/>
  <c r="D9" i="3" s="1"/>
  <c r="D20" i="1"/>
  <c r="B20" i="3" s="1"/>
  <c r="D18" i="1"/>
  <c r="B18" i="3" s="1"/>
  <c r="H27" i="1"/>
  <c r="D27" i="3" s="1"/>
  <c r="J8" i="1"/>
  <c r="J43" i="1" s="1"/>
  <c r="J43" i="2" s="1"/>
  <c r="B8" i="1"/>
  <c r="B8" i="2" s="1"/>
  <c r="K8" i="1"/>
  <c r="J27" i="2"/>
  <c r="O3" i="22"/>
  <c r="K23" i="2"/>
  <c r="L23" i="2" s="1"/>
  <c r="G23" i="3" s="1"/>
  <c r="D42" i="2"/>
  <c r="C42" i="3" s="1"/>
  <c r="L30" i="2"/>
  <c r="G30" i="3" s="1"/>
  <c r="D20" i="2"/>
  <c r="C20" i="3" s="1"/>
  <c r="D41" i="1"/>
  <c r="B41" i="3" s="1"/>
  <c r="C8" i="1"/>
  <c r="D41" i="2"/>
  <c r="C41" i="3" s="1"/>
  <c r="D27" i="1"/>
  <c r="B27" i="3" s="1"/>
  <c r="D29" i="1"/>
  <c r="B29" i="3" s="1"/>
  <c r="D36" i="2"/>
  <c r="C36" i="3" s="1"/>
  <c r="L19" i="2"/>
  <c r="G19" i="3" s="1"/>
  <c r="G18" i="2"/>
  <c r="G8" i="1"/>
  <c r="B23" i="2"/>
  <c r="D23" i="2" s="1"/>
  <c r="C23" i="3" s="1"/>
  <c r="D23" i="1"/>
  <c r="B23" i="3" s="1"/>
  <c r="B22" i="1"/>
  <c r="F29" i="2"/>
  <c r="H29" i="2" s="1"/>
  <c r="E29" i="3" s="1"/>
  <c r="F22" i="1"/>
  <c r="H29" i="1"/>
  <c r="D29" i="3" s="1"/>
  <c r="O25" i="22"/>
  <c r="D25" i="2"/>
  <c r="C25" i="3" s="1"/>
  <c r="L15" i="2"/>
  <c r="G15" i="3" s="1"/>
  <c r="L25" i="2"/>
  <c r="G25" i="3" s="1"/>
  <c r="L33" i="2"/>
  <c r="G33" i="3" s="1"/>
  <c r="L39" i="2"/>
  <c r="G39" i="3" s="1"/>
  <c r="H33" i="2"/>
  <c r="E33" i="3" s="1"/>
  <c r="L27" i="1"/>
  <c r="F27" i="3" s="1"/>
  <c r="K27" i="2"/>
  <c r="J20" i="2"/>
  <c r="L20" i="2" s="1"/>
  <c r="G20" i="3" s="1"/>
  <c r="L20" i="1"/>
  <c r="F20" i="3" s="1"/>
  <c r="C27" i="2"/>
  <c r="C22" i="1"/>
  <c r="J9" i="2"/>
  <c r="L9" i="2" s="1"/>
  <c r="G9" i="3" s="1"/>
  <c r="L22" i="1" l="1"/>
  <c r="F22" i="3" s="1"/>
  <c r="K43" i="1"/>
  <c r="M27" i="1" s="1"/>
  <c r="K8" i="2"/>
  <c r="J8" i="2"/>
  <c r="L8" i="1"/>
  <c r="F8" i="3" s="1"/>
  <c r="D8" i="1"/>
  <c r="B8" i="3" s="1"/>
  <c r="C8" i="2"/>
  <c r="D8" i="2" s="1"/>
  <c r="C8" i="3" s="1"/>
  <c r="L22" i="2"/>
  <c r="G22" i="3" s="1"/>
  <c r="G8" i="2"/>
  <c r="G43" i="1"/>
  <c r="I8" i="1" s="1"/>
  <c r="H8" i="1"/>
  <c r="D8" i="3" s="1"/>
  <c r="D27" i="2"/>
  <c r="C27" i="3" s="1"/>
  <c r="F43" i="1"/>
  <c r="H22" i="1"/>
  <c r="D22" i="3" s="1"/>
  <c r="F22" i="2"/>
  <c r="H22" i="2" s="1"/>
  <c r="E22" i="3" s="1"/>
  <c r="L8" i="2"/>
  <c r="G8" i="3" s="1"/>
  <c r="C22" i="2"/>
  <c r="D22" i="1"/>
  <c r="B22" i="3" s="1"/>
  <c r="H18" i="2"/>
  <c r="E18" i="3" s="1"/>
  <c r="L27" i="2"/>
  <c r="G27" i="3" s="1"/>
  <c r="B43" i="1"/>
  <c r="B22" i="2"/>
  <c r="J44" i="2"/>
  <c r="M41" i="1"/>
  <c r="M18" i="1"/>
  <c r="M32" i="1"/>
  <c r="M30" i="1"/>
  <c r="M10" i="1"/>
  <c r="M16" i="1"/>
  <c r="M14" i="1"/>
  <c r="M23" i="1"/>
  <c r="M39" i="1"/>
  <c r="M37" i="1"/>
  <c r="K43" i="2"/>
  <c r="M27" i="2" s="1"/>
  <c r="M34" i="1"/>
  <c r="M31" i="1"/>
  <c r="M33" i="1"/>
  <c r="M15" i="1"/>
  <c r="M22" i="1"/>
  <c r="M8" i="1"/>
  <c r="C43" i="1"/>
  <c r="M29" i="1" l="1"/>
  <c r="M20" i="1"/>
  <c r="M9" i="1"/>
  <c r="M21" i="1"/>
  <c r="M12" i="1"/>
  <c r="M26" i="1"/>
  <c r="M36" i="1"/>
  <c r="M19" i="1"/>
  <c r="M42" i="1"/>
  <c r="M43" i="1"/>
  <c r="M38" i="1"/>
  <c r="M35" i="1"/>
  <c r="M11" i="1"/>
  <c r="M28" i="1"/>
  <c r="M25" i="1"/>
  <c r="M13" i="1"/>
  <c r="L43" i="1"/>
  <c r="F43" i="3" s="1"/>
  <c r="M24" i="1"/>
  <c r="M40" i="1"/>
  <c r="M17" i="1"/>
  <c r="I15" i="1"/>
  <c r="I42" i="1"/>
  <c r="I10" i="1"/>
  <c r="I24" i="1"/>
  <c r="I23" i="1"/>
  <c r="I32" i="1"/>
  <c r="I30" i="1"/>
  <c r="I35" i="1"/>
  <c r="I16" i="1"/>
  <c r="I22" i="1"/>
  <c r="I20" i="1"/>
  <c r="H43" i="1"/>
  <c r="D43" i="3" s="1"/>
  <c r="I31" i="1"/>
  <c r="I43" i="1"/>
  <c r="I19" i="1"/>
  <c r="I33" i="1"/>
  <c r="I14" i="1"/>
  <c r="I27" i="1"/>
  <c r="I38" i="1"/>
  <c r="I36" i="1"/>
  <c r="I11" i="1"/>
  <c r="I25" i="1"/>
  <c r="I37" i="1"/>
  <c r="I29" i="1"/>
  <c r="I21" i="1"/>
  <c r="I28" i="1"/>
  <c r="I34" i="1"/>
  <c r="I17" i="1"/>
  <c r="I13" i="1"/>
  <c r="I9" i="1"/>
  <c r="I12" i="1"/>
  <c r="I26" i="1"/>
  <c r="I40" i="1"/>
  <c r="G43" i="2"/>
  <c r="I41" i="1"/>
  <c r="I39" i="1"/>
  <c r="I18" i="1"/>
  <c r="B44" i="2"/>
  <c r="B43" i="2"/>
  <c r="D22" i="2"/>
  <c r="C22" i="3" s="1"/>
  <c r="F44" i="2"/>
  <c r="F43" i="2"/>
  <c r="H8" i="2"/>
  <c r="E8" i="3" s="1"/>
  <c r="M8" i="2"/>
  <c r="E35" i="1"/>
  <c r="E29" i="1"/>
  <c r="E23" i="1"/>
  <c r="E19" i="1"/>
  <c r="E41" i="1"/>
  <c r="E36" i="1"/>
  <c r="E30" i="1"/>
  <c r="E24" i="1"/>
  <c r="E20" i="1"/>
  <c r="E42" i="1"/>
  <c r="E37" i="1"/>
  <c r="E31" i="1"/>
  <c r="E25" i="1"/>
  <c r="E21" i="1"/>
  <c r="E43" i="1"/>
  <c r="E38" i="1"/>
  <c r="E32" i="1"/>
  <c r="E26" i="1"/>
  <c r="D43" i="1"/>
  <c r="B43" i="3" s="1"/>
  <c r="E39" i="1"/>
  <c r="E33" i="1"/>
  <c r="E18" i="1"/>
  <c r="E12" i="1"/>
  <c r="E40" i="1"/>
  <c r="E13" i="1"/>
  <c r="E14" i="1"/>
  <c r="E8" i="1"/>
  <c r="E34" i="1"/>
  <c r="E28" i="1"/>
  <c r="E15" i="1"/>
  <c r="E9" i="1"/>
  <c r="E17" i="1"/>
  <c r="C43" i="2"/>
  <c r="E16" i="1"/>
  <c r="E10" i="1"/>
  <c r="E11" i="1"/>
  <c r="E27" i="1"/>
  <c r="E22" i="1"/>
  <c r="M43" i="2"/>
  <c r="M11" i="2"/>
  <c r="M24" i="2"/>
  <c r="M42" i="2"/>
  <c r="M41" i="2"/>
  <c r="M12" i="2"/>
  <c r="M34" i="2"/>
  <c r="M40" i="2"/>
  <c r="M20" i="2"/>
  <c r="M17" i="2"/>
  <c r="M26" i="2"/>
  <c r="M36" i="2"/>
  <c r="M35" i="2"/>
  <c r="M13" i="2"/>
  <c r="M9" i="2"/>
  <c r="M28" i="2"/>
  <c r="M16" i="2"/>
  <c r="M31" i="2"/>
  <c r="M38" i="2"/>
  <c r="M29" i="2"/>
  <c r="M14" i="2"/>
  <c r="M10" i="2"/>
  <c r="M30" i="2"/>
  <c r="M32" i="2"/>
  <c r="M21" i="2"/>
  <c r="M19" i="2"/>
  <c r="L43" i="2"/>
  <c r="G43" i="3" s="1"/>
  <c r="M37" i="2"/>
  <c r="M33" i="2"/>
  <c r="M18" i="2"/>
  <c r="M15" i="2"/>
  <c r="M23" i="2"/>
  <c r="M39" i="2"/>
  <c r="M25" i="2"/>
  <c r="M22" i="2"/>
  <c r="I14" i="2" l="1"/>
  <c r="I30" i="2"/>
  <c r="I21" i="2"/>
  <c r="I10" i="2"/>
  <c r="I19" i="2"/>
  <c r="I20" i="2"/>
  <c r="I16" i="2"/>
  <c r="I36" i="2"/>
  <c r="I24" i="2"/>
  <c r="I22" i="2"/>
  <c r="I31" i="2"/>
  <c r="I40" i="2"/>
  <c r="I38" i="2"/>
  <c r="I13" i="2"/>
  <c r="I43" i="2"/>
  <c r="I32" i="2"/>
  <c r="I11" i="2"/>
  <c r="I27" i="2"/>
  <c r="I28" i="2"/>
  <c r="I42" i="2"/>
  <c r="I35" i="2"/>
  <c r="I37" i="2"/>
  <c r="I12" i="2"/>
  <c r="I23" i="2"/>
  <c r="H43" i="2"/>
  <c r="E43" i="3" s="1"/>
  <c r="I34" i="2"/>
  <c r="I26" i="2"/>
  <c r="I17" i="2"/>
  <c r="I25" i="2"/>
  <c r="I9" i="2"/>
  <c r="I33" i="2"/>
  <c r="I41" i="2"/>
  <c r="I15" i="2"/>
  <c r="I39" i="2"/>
  <c r="I29" i="2"/>
  <c r="I18" i="2"/>
  <c r="I8" i="2"/>
  <c r="K44" i="2"/>
  <c r="K45" i="2"/>
  <c r="E8" i="2"/>
  <c r="E30" i="2"/>
  <c r="E42" i="2"/>
  <c r="E34" i="2"/>
  <c r="E31" i="2"/>
  <c r="E26" i="2"/>
  <c r="E18" i="2"/>
  <c r="E19" i="2"/>
  <c r="E10" i="2"/>
  <c r="E14" i="2"/>
  <c r="E41" i="2"/>
  <c r="E23" i="2"/>
  <c r="E12" i="2"/>
  <c r="E43" i="2"/>
  <c r="E11" i="2"/>
  <c r="E40" i="2"/>
  <c r="E16" i="2"/>
  <c r="E21" i="2"/>
  <c r="E38" i="2"/>
  <c r="E13" i="2"/>
  <c r="E17" i="2"/>
  <c r="E35" i="2"/>
  <c r="E37" i="2"/>
  <c r="E20" i="2"/>
  <c r="E36" i="2"/>
  <c r="E32" i="2"/>
  <c r="E28" i="2"/>
  <c r="E24" i="2"/>
  <c r="D43" i="2"/>
  <c r="C43" i="3" s="1"/>
  <c r="E29" i="2"/>
  <c r="E39" i="2"/>
  <c r="E9" i="2"/>
  <c r="E15" i="2"/>
  <c r="E25" i="2"/>
  <c r="E33" i="2"/>
  <c r="E27" i="2"/>
  <c r="G45" i="2"/>
  <c r="G44" i="2"/>
  <c r="E22" i="2"/>
  <c r="H45" i="2" l="1"/>
  <c r="E45" i="3" s="1"/>
  <c r="I45" i="2"/>
  <c r="M45" i="2"/>
  <c r="L45" i="2"/>
  <c r="G45" i="3" s="1"/>
  <c r="M44" i="2"/>
  <c r="L44" i="2"/>
  <c r="G44" i="3" s="1"/>
  <c r="H44" i="2"/>
  <c r="E44" i="3" s="1"/>
  <c r="I44" i="2"/>
</calcChain>
</file>

<file path=xl/sharedStrings.xml><?xml version="1.0" encoding="utf-8"?>
<sst xmlns="http://schemas.openxmlformats.org/spreadsheetml/2006/main" count="419" uniqueCount="225">
  <si>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</si>
  <si>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</si>
  <si>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</si>
  <si>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</si>
  <si>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</si>
  <si>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</si>
  <si>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</si>
  <si>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</si>
  <si>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</si>
  <si>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</si>
  <si>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</si>
  <si>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</si>
  <si>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</si>
  <si>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</si>
  <si>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</si>
  <si>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</si>
  <si>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</si>
  <si>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</si>
  <si>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</si>
  <si>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</si>
  <si>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</si>
  <si>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</si>
  <si>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</si>
  <si>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</si>
  <si>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</si>
  <si>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</si>
  <si>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</si>
  <si>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</si>
  <si>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</si>
  <si>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</si>
  <si>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</si>
  <si>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</si>
  <si>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</si>
  <si>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</si>
  <si>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</si>
  <si>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</si>
  <si>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</si>
  <si>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</si>
  <si>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</si>
  <si>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</si>
  <si>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</si>
  <si>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</si>
  <si>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</si>
  <si>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</si>
  <si>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</si>
  <si>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</si>
  <si>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</si>
  <si>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</si>
  <si>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</si>
  <si>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</si>
  <si>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</si>
  <si>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</si>
  <si>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</si>
  <si>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</si>
  <si>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</si>
  <si>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</si>
  <si>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</si>
  <si>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</si>
  <si>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</si>
  <si>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</si>
  <si>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</si>
  <si>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</si>
  <si>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</si>
  <si>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</si>
  <si>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</si>
  <si>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</si>
  <si>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</si>
  <si>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</si>
  <si>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</si>
  <si>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</si>
  <si>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</si>
  <si>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</si>
  <si>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</si>
  <si>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</si>
  <si>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</si>
  <si>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</si>
  <si>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</si>
  <si>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</si>
  <si>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</si>
  <si>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</si>
  <si>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</si>
  <si>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</si>
  <si>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</si>
  <si>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</si>
  <si>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</si>
  <si>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</si>
  <si>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</si>
  <si>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</si>
  <si>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</si>
  <si>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</si>
  <si>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</si>
  <si>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</si>
  <si>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</si>
  <si>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</si>
  <si>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</si>
  <si>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</si>
  <si>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</si>
  <si>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</si>
  <si>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</si>
  <si>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</si>
  <si>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</si>
  <si>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</si>
  <si>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</si>
  <si>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</si>
  <si>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</si>
  <si>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</si>
  <si>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</si>
  <si>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</si>
  <si>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</si>
  <si>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</si>
  <si>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</si>
  <si>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</si>
  <si>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</si>
  <si>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</si>
  <si>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</si>
  <si>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</si>
  <si>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2022 İHRACAT RAKAMLARI - TL</t>
  </si>
  <si>
    <t>Değişim    ('24/'23)</t>
  </si>
  <si>
    <t xml:space="preserve"> Pay(24)  (%)</t>
  </si>
  <si>
    <t>SON 12 AYLIK
(2024/2023)</t>
  </si>
  <si>
    <t>2024 YILI İHRACATIMIZDA İLK 20 ÜLKE (1.000 $)</t>
  </si>
  <si>
    <t>1 - 31 ARALıK İHRACAT RAKAMLARI</t>
  </si>
  <si>
    <t xml:space="preserve">SEKTÖREL BAZDA İHRACAT RAKAMLARI -1.000 $ </t>
  </si>
  <si>
    <t>1 - 31 ARALıK</t>
  </si>
  <si>
    <t>1 OCAK  -  31 ARALıK</t>
  </si>
  <si>
    <t>2022 - 2023</t>
  </si>
  <si>
    <t>2023 - 2024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</si>
  <si>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</si>
  <si>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</si>
  <si>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</si>
  <si>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</si>
  <si>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</si>
  <si>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</si>
  <si>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</si>
  <si>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</si>
  <si>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</si>
  <si>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</si>
  <si>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</si>
  <si>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</si>
  <si>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</si>
  <si>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</si>
  <si>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</si>
  <si>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</si>
  <si>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</si>
  <si>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</si>
  <si>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</si>
  <si>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</si>
  <si>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</si>
  <si>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</si>
  <si>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</si>
  <si>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</si>
  <si>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</si>
  <si>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Madencilik Ürünleri</t>
  </si>
  <si>
    <t>2023  1 - 31 ARALıK</t>
  </si>
  <si>
    <t>2024  1 - 31 ARALıK</t>
  </si>
  <si>
    <t>ERMENİSTAN</t>
  </si>
  <si>
    <t>SAMSUN SERBEST BÖLGESİ</t>
  </si>
  <si>
    <t>COOK ADALARI</t>
  </si>
  <si>
    <t>MARŞAL ADALARI</t>
  </si>
  <si>
    <t>FİJİ</t>
  </si>
  <si>
    <t>ST. LUCİA</t>
  </si>
  <si>
    <t>BOTSVANA</t>
  </si>
  <si>
    <t>MALAVİ</t>
  </si>
  <si>
    <t>GRENADA</t>
  </si>
  <si>
    <t>BRİTANYA VİRJİN AD.</t>
  </si>
  <si>
    <t>ALMANYA</t>
  </si>
  <si>
    <t>ABD</t>
  </si>
  <si>
    <t>İTALYA</t>
  </si>
  <si>
    <t>BİRLEŞİK KRALLIK</t>
  </si>
  <si>
    <t>IRAK</t>
  </si>
  <si>
    <t>FRANSA</t>
  </si>
  <si>
    <t>İSPANYA</t>
  </si>
  <si>
    <t>ROMANYA</t>
  </si>
  <si>
    <t>BAE</t>
  </si>
  <si>
    <t>HOLLANDA</t>
  </si>
  <si>
    <t>İSTANBUL</t>
  </si>
  <si>
    <t>KOCAELI</t>
  </si>
  <si>
    <t>ANKARA</t>
  </si>
  <si>
    <t>BURSA</t>
  </si>
  <si>
    <t>İZMIR</t>
  </si>
  <si>
    <t>GAZIANTEP</t>
  </si>
  <si>
    <t>MANISA</t>
  </si>
  <si>
    <t>SAKARYA</t>
  </si>
  <si>
    <t>DENIZLI</t>
  </si>
  <si>
    <t>HATAY</t>
  </si>
  <si>
    <t>KIRIKKALE</t>
  </si>
  <si>
    <t>KARS</t>
  </si>
  <si>
    <t>KASTAMONU</t>
  </si>
  <si>
    <t>BINGÖL</t>
  </si>
  <si>
    <t>RIZE</t>
  </si>
  <si>
    <t>GÜMÜŞHANE</t>
  </si>
  <si>
    <t>YOZGAT</t>
  </si>
  <si>
    <t>NIĞDE</t>
  </si>
  <si>
    <t>BILECIK</t>
  </si>
  <si>
    <t>TRABZON</t>
  </si>
  <si>
    <t>İMMİB</t>
  </si>
  <si>
    <t>UİB</t>
  </si>
  <si>
    <t>OAİB</t>
  </si>
  <si>
    <t>İTKİB</t>
  </si>
  <si>
    <t>EİB</t>
  </si>
  <si>
    <t>AKİB</t>
  </si>
  <si>
    <t>İİB</t>
  </si>
  <si>
    <t>GAİB</t>
  </si>
  <si>
    <t>DENİB</t>
  </si>
  <si>
    <t>BAİB</t>
  </si>
  <si>
    <t>DAİB</t>
  </si>
  <si>
    <t>KİB</t>
  </si>
  <si>
    <t>DKİB</t>
  </si>
  <si>
    <t>HİZMET</t>
  </si>
  <si>
    <t>RUSYA FEDERASYONU</t>
  </si>
  <si>
    <t>POLONYA</t>
  </si>
  <si>
    <t>BULGARİSTAN</t>
  </si>
  <si>
    <t>BELÇİKA</t>
  </si>
  <si>
    <t>MISIR</t>
  </si>
  <si>
    <t>YUNANİSTAN</t>
  </si>
  <si>
    <t>UKRAYNA</t>
  </si>
  <si>
    <t>ÇİN</t>
  </si>
  <si>
    <t>FAS</t>
  </si>
  <si>
    <t>SUUDİ ARABİSTAN</t>
  </si>
  <si>
    <t>ARALIK  (2024/2023)</t>
  </si>
  <si>
    <t>OCAK - ARALIK (2024/2023)</t>
  </si>
  <si>
    <t>İhracatçı Birlikleri Kaydından Muaf İhracat ile Antrepo ve Serbest Bölgeler Farkı</t>
  </si>
  <si>
    <t>GENEL İHRACAT TOPLAMI</t>
  </si>
  <si>
    <t>1 Aralık - 31 Aralık</t>
  </si>
  <si>
    <t>1 Ocak - 31 Aralık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</si>
</sst>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1"/>
      <color theme="1"/>
      <name val="Calibri"/>
      <family val="2"/>
      <scheme val="minor"/>
    </font>
    <font>
      <sz val="16"/>
      <color theme="1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8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  <xf numFmtId="0" fontId="81" fillId="0" borderId="0"/>
  </cellStyleXfs>
  <cellXfs count="162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2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</cellXfs>
  <cellStyles count="338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 6" xfId="337" xr:uid="{00000000-0005-0000-0000-0000FF000000}"/>
    <cellStyle name="Normal_MAYIS_2009_İHRACAT_RAKAMLARI" xfId="2" xr:uid="{00000000-0005-0000-0000-000000010000}"/>
    <cellStyle name="Not 2" xfId="132" xr:uid="{00000000-0005-0000-0000-000001010000}"/>
    <cellStyle name="Not 3" xfId="295" xr:uid="{00000000-0005-0000-0000-000002010000}"/>
    <cellStyle name="Note 2" xfId="133" xr:uid="{00000000-0005-0000-0000-000003010000}"/>
    <cellStyle name="Note 2 2" xfId="134" xr:uid="{00000000-0005-0000-0000-000004010000}"/>
    <cellStyle name="Note 2 2 2" xfId="135" xr:uid="{00000000-0005-0000-0000-000005010000}"/>
    <cellStyle name="Note 2 2 2 2" xfId="136" xr:uid="{00000000-0005-0000-0000-000006010000}"/>
    <cellStyle name="Note 2 2 2 2 2" xfId="296" xr:uid="{00000000-0005-0000-0000-000007010000}"/>
    <cellStyle name="Note 2 2 2 3" xfId="297" xr:uid="{00000000-0005-0000-0000-000008010000}"/>
    <cellStyle name="Note 2 2 3" xfId="137" xr:uid="{00000000-0005-0000-0000-000009010000}"/>
    <cellStyle name="Note 2 2 3 2" xfId="138" xr:uid="{00000000-0005-0000-0000-00000A010000}"/>
    <cellStyle name="Note 2 2 3 2 2" xfId="139" xr:uid="{00000000-0005-0000-0000-00000B010000}"/>
    <cellStyle name="Note 2 2 3 2 2 2" xfId="298" xr:uid="{00000000-0005-0000-0000-00000C010000}"/>
    <cellStyle name="Note 2 2 3 2 3" xfId="299" xr:uid="{00000000-0005-0000-0000-00000D010000}"/>
    <cellStyle name="Note 2 2 3 3" xfId="140" xr:uid="{00000000-0005-0000-0000-00000E010000}"/>
    <cellStyle name="Note 2 2 3 3 2" xfId="141" xr:uid="{00000000-0005-0000-0000-00000F010000}"/>
    <cellStyle name="Note 2 2 3 3 2 2" xfId="300" xr:uid="{00000000-0005-0000-0000-000010010000}"/>
    <cellStyle name="Note 2 2 3 3 3" xfId="301" xr:uid="{00000000-0005-0000-0000-000011010000}"/>
    <cellStyle name="Note 2 2 3 4" xfId="302" xr:uid="{00000000-0005-0000-0000-000012010000}"/>
    <cellStyle name="Note 2 2 4" xfId="142" xr:uid="{00000000-0005-0000-0000-000013010000}"/>
    <cellStyle name="Note 2 2 4 2" xfId="143" xr:uid="{00000000-0005-0000-0000-000014010000}"/>
    <cellStyle name="Note 2 2 4 2 2" xfId="303" xr:uid="{00000000-0005-0000-0000-000015010000}"/>
    <cellStyle name="Note 2 2 4 3" xfId="304" xr:uid="{00000000-0005-0000-0000-000016010000}"/>
    <cellStyle name="Note 2 2 5" xfId="305" xr:uid="{00000000-0005-0000-0000-000017010000}"/>
    <cellStyle name="Note 2 2 6" xfId="306" xr:uid="{00000000-0005-0000-0000-000018010000}"/>
    <cellStyle name="Note 2 3" xfId="144" xr:uid="{00000000-0005-0000-0000-000019010000}"/>
    <cellStyle name="Note 2 3 2" xfId="145" xr:uid="{00000000-0005-0000-0000-00001A010000}"/>
    <cellStyle name="Note 2 3 2 2" xfId="146" xr:uid="{00000000-0005-0000-0000-00001B010000}"/>
    <cellStyle name="Note 2 3 2 2 2" xfId="307" xr:uid="{00000000-0005-0000-0000-00001C010000}"/>
    <cellStyle name="Note 2 3 2 3" xfId="308" xr:uid="{00000000-0005-0000-0000-00001D010000}"/>
    <cellStyle name="Note 2 3 3" xfId="147" xr:uid="{00000000-0005-0000-0000-00001E010000}"/>
    <cellStyle name="Note 2 3 3 2" xfId="148" xr:uid="{00000000-0005-0000-0000-00001F010000}"/>
    <cellStyle name="Note 2 3 3 2 2" xfId="309" xr:uid="{00000000-0005-0000-0000-000020010000}"/>
    <cellStyle name="Note 2 3 3 3" xfId="310" xr:uid="{00000000-0005-0000-0000-000021010000}"/>
    <cellStyle name="Note 2 3 4" xfId="311" xr:uid="{00000000-0005-0000-0000-000022010000}"/>
    <cellStyle name="Note 2 4" xfId="149" xr:uid="{00000000-0005-0000-0000-000023010000}"/>
    <cellStyle name="Note 2 4 2" xfId="150" xr:uid="{00000000-0005-0000-0000-000024010000}"/>
    <cellStyle name="Note 2 4 2 2" xfId="312" xr:uid="{00000000-0005-0000-0000-000025010000}"/>
    <cellStyle name="Note 2 4 3" xfId="313" xr:uid="{00000000-0005-0000-0000-000026010000}"/>
    <cellStyle name="Note 2 5" xfId="314" xr:uid="{00000000-0005-0000-0000-000027010000}"/>
    <cellStyle name="Note 3" xfId="151" xr:uid="{00000000-0005-0000-0000-000028010000}"/>
    <cellStyle name="Note 3 2" xfId="315" xr:uid="{00000000-0005-0000-0000-000029010000}"/>
    <cellStyle name="Nötr 2" xfId="316" xr:uid="{00000000-0005-0000-0000-00002A010000}"/>
    <cellStyle name="Output" xfId="152" xr:uid="{00000000-0005-0000-0000-00002B010000}"/>
    <cellStyle name="Output 2" xfId="153" xr:uid="{00000000-0005-0000-0000-00002C010000}"/>
    <cellStyle name="Output 2 2" xfId="154" xr:uid="{00000000-0005-0000-0000-00002D010000}"/>
    <cellStyle name="Output 2 2 2" xfId="317" xr:uid="{00000000-0005-0000-0000-00002E010000}"/>
    <cellStyle name="Output 2 3" xfId="318" xr:uid="{00000000-0005-0000-0000-00002F010000}"/>
    <cellStyle name="Output 3" xfId="319" xr:uid="{00000000-0005-0000-0000-000030010000}"/>
    <cellStyle name="Percent 2" xfId="155" xr:uid="{00000000-0005-0000-0000-000031010000}"/>
    <cellStyle name="Percent 2 2" xfId="156" xr:uid="{00000000-0005-0000-0000-000032010000}"/>
    <cellStyle name="Percent 2 2 2" xfId="320" xr:uid="{00000000-0005-0000-0000-000033010000}"/>
    <cellStyle name="Percent 2 3" xfId="321" xr:uid="{00000000-0005-0000-0000-000034010000}"/>
    <cellStyle name="Percent 3" xfId="157" xr:uid="{00000000-0005-0000-0000-000035010000}"/>
    <cellStyle name="Percent 3 2" xfId="322" xr:uid="{00000000-0005-0000-0000-000036010000}"/>
    <cellStyle name="Title" xfId="158" xr:uid="{00000000-0005-0000-0000-000037010000}"/>
    <cellStyle name="Title 2" xfId="159" xr:uid="{00000000-0005-0000-0000-000038010000}"/>
    <cellStyle name="Toplam 2" xfId="160" xr:uid="{00000000-0005-0000-0000-000039010000}"/>
    <cellStyle name="Total" xfId="161" xr:uid="{00000000-0005-0000-0000-00003A010000}"/>
    <cellStyle name="Total 2" xfId="162" xr:uid="{00000000-0005-0000-0000-00003B010000}"/>
    <cellStyle name="Total 2 2" xfId="163" xr:uid="{00000000-0005-0000-0000-00003C010000}"/>
    <cellStyle name="Total 2 2 2" xfId="323" xr:uid="{00000000-0005-0000-0000-00003D010000}"/>
    <cellStyle name="Total 2 3" xfId="324" xr:uid="{00000000-0005-0000-0000-00003E010000}"/>
    <cellStyle name="Total 3" xfId="325" xr:uid="{00000000-0005-0000-0000-00003F010000}"/>
    <cellStyle name="Uyarı Metni 2" xfId="164" xr:uid="{00000000-0005-0000-0000-000040010000}"/>
    <cellStyle name="Virgül 2" xfId="165" xr:uid="{00000000-0005-0000-0000-000042010000}"/>
    <cellStyle name="Virgül 3" xfId="326" xr:uid="{00000000-0005-0000-0000-000043010000}"/>
    <cellStyle name="Vurgu1 2" xfId="327" xr:uid="{00000000-0005-0000-0000-000044010000}"/>
    <cellStyle name="Vurgu2 2" xfId="328" xr:uid="{00000000-0005-0000-0000-000045010000}"/>
    <cellStyle name="Vurgu3 2" xfId="329" xr:uid="{00000000-0005-0000-0000-000046010000}"/>
    <cellStyle name="Vurgu4 2" xfId="330" xr:uid="{00000000-0005-0000-0000-000047010000}"/>
    <cellStyle name="Vurgu5 2" xfId="331" xr:uid="{00000000-0005-0000-0000-000048010000}"/>
    <cellStyle name="Vurgu6 2" xfId="332" xr:uid="{00000000-0005-0000-0000-000049010000}"/>
    <cellStyle name="Warning Text" xfId="166" xr:uid="{00000000-0005-0000-0000-00004A010000}"/>
    <cellStyle name="Warning Text 2" xfId="167" xr:uid="{00000000-0005-0000-0000-00004B010000}"/>
    <cellStyle name="Warning Text 2 2" xfId="168" xr:uid="{00000000-0005-0000-0000-00004C010000}"/>
    <cellStyle name="Warning Text 2 2 2" xfId="333" xr:uid="{00000000-0005-0000-0000-00004D010000}"/>
    <cellStyle name="Warning Text 2 3" xfId="334" xr:uid="{00000000-0005-0000-0000-00004E010000}"/>
    <cellStyle name="Warning Text 3" xfId="335" xr:uid="{00000000-0005-0000-0000-00004F010000}"/>
    <cellStyle name="Yüzde 2" xfId="169" xr:uid="{00000000-0005-0000-0000-000050010000}"/>
    <cellStyle name="Yüzde 3" xfId="170" xr:uid="{00000000-0005-0000-0000-000051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'2002_2024_AYLIK_IHR'!$A$25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'2002_2024_AYLIK_IHR'!$C$25:$N$25</c:f>
              <c:numCache>
                <c:formatCode>#,##0</c:formatCode>
                <c:ptCount val="12"/>
                <c:pt idx="0">
                  <c:v>13607406.741390001</c:v>
                </c:pt>
                <c:pt idx="1">
                  <c:v>13453548.874259999</c:v>
                </c:pt>
                <c:pt idx="2">
                  <c:v>17173545.631279998</c:v>
                </c:pt>
                <c:pt idx="3">
                  <c:v>13783679.487670001</c:v>
                </c:pt>
                <c:pt idx="4">
                  <c:v>15338534.84867</c:v>
                </c:pt>
                <c:pt idx="5">
                  <c:v>14878744.25725</c:v>
                </c:pt>
                <c:pt idx="6">
                  <c:v>13985949.197770001</c:v>
                </c:pt>
                <c:pt idx="7">
                  <c:v>15147802.794709999</c:v>
                </c:pt>
                <c:pt idx="8">
                  <c:v>15627725.19947</c:v>
                </c:pt>
                <c:pt idx="9">
                  <c:v>15769672.059779998</c:v>
                </c:pt>
                <c:pt idx="10">
                  <c:v>16120766.6752</c:v>
                </c:pt>
                <c:pt idx="11">
                  <c:v>15753711.636809999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2-4B9F-9A49-10A1DF1633CC}"/>
            </c:ext>
          </c:extLst>
        </c:ser>
        <c:ser>
          <c:idx val="1"/>
          <c:order val="1"/>
          <c:tx>
            <c:strRef>
              <c:f>'2002_2024_AYLIK_IHR'!$A$24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'2002_2024_AYLIK_IHR'!$C$24:$N$24</c:f>
              <c:numCache>
                <c:formatCode>#,##0</c:formatCode>
                <c:ptCount val="12"/>
                <c:pt idx="0">
                  <c:v>13628999.62716</c:v>
                </c:pt>
                <c:pt idx="1">
                  <c:v>14884473.9791</c:v>
                </c:pt>
                <c:pt idx="2">
                  <c:v>16225555.91564</c:v>
                </c:pt>
                <c:pt idx="3">
                  <c:v>13220273.868229998</c:v>
                </c:pt>
                <c:pt idx="4">
                  <c:v>17155307.19633</c:v>
                </c:pt>
                <c:pt idx="5">
                  <c:v>13246038.385170002</c:v>
                </c:pt>
                <c:pt idx="6">
                  <c:v>15908109.06394</c:v>
                </c:pt>
                <c:pt idx="7">
                  <c:v>15482670.759139998</c:v>
                </c:pt>
                <c:pt idx="8">
                  <c:v>15755727.72425</c:v>
                </c:pt>
                <c:pt idx="9">
                  <c:v>16508167.593419999</c:v>
                </c:pt>
                <c:pt idx="10">
                  <c:v>15606810.606090002</c:v>
                </c:pt>
                <c:pt idx="11">
                  <c:v>16199435.948479999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2-4B9F-9A49-10A1DF16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4401456"/>
        <c:axId val="-1944412880"/>
      </c:lineChart>
      <c:catAx>
        <c:axId val="-194440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44412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0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'2002_2024_AYLIK_IHR'!$C$10:$N$10</c:f>
              <c:numCache>
                <c:formatCode>#,##0</c:formatCode>
                <c:ptCount val="12"/>
                <c:pt idx="0">
                  <c:v>160121.91939</c:v>
                </c:pt>
                <c:pt idx="1">
                  <c:v>170080.51697</c:v>
                </c:pt>
                <c:pt idx="2">
                  <c:v>157757.54418999999</c:v>
                </c:pt>
                <c:pt idx="3">
                  <c:v>114412.45761</c:v>
                </c:pt>
                <c:pt idx="4">
                  <c:v>135842.58929999999</c:v>
                </c:pt>
                <c:pt idx="5">
                  <c:v>88559.557159999997</c:v>
                </c:pt>
                <c:pt idx="6">
                  <c:v>103675.82111</c:v>
                </c:pt>
                <c:pt idx="7">
                  <c:v>118850.93892</c:v>
                </c:pt>
                <c:pt idx="8">
                  <c:v>197459.86201000001</c:v>
                </c:pt>
                <c:pt idx="9">
                  <c:v>236910.69002000001</c:v>
                </c:pt>
                <c:pt idx="10">
                  <c:v>193118.69591000001</c:v>
                </c:pt>
                <c:pt idx="11">
                  <c:v>179420.45258000001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D-48F5-878E-A41158EFE783}"/>
            </c:ext>
          </c:extLst>
        </c:ser>
        <c:ser>
          <c:idx val="0"/>
          <c:order val="1"/>
          <c:tx>
            <c:strRef>
              <c:f>'2002_2024_AYLIK_IHR'!$A$11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'2002_2024_AYLIK_IHR'!$C$11:$N$11</c:f>
              <c:numCache>
                <c:formatCode>#,##0</c:formatCode>
                <c:ptCount val="12"/>
                <c:pt idx="0">
                  <c:v>127490.50985</c:v>
                </c:pt>
                <c:pt idx="1">
                  <c:v>106463.87293</c:v>
                </c:pt>
                <c:pt idx="2">
                  <c:v>149165.60537</c:v>
                </c:pt>
                <c:pt idx="3">
                  <c:v>108965.90999</c:v>
                </c:pt>
                <c:pt idx="4">
                  <c:v>119540.6828</c:v>
                </c:pt>
                <c:pt idx="5">
                  <c:v>111223.91093</c:v>
                </c:pt>
                <c:pt idx="6">
                  <c:v>101224.41344999999</c:v>
                </c:pt>
                <c:pt idx="7">
                  <c:v>115452.71735000001</c:v>
                </c:pt>
                <c:pt idx="8">
                  <c:v>134641.71098</c:v>
                </c:pt>
                <c:pt idx="9">
                  <c:v>183336.02726</c:v>
                </c:pt>
                <c:pt idx="10">
                  <c:v>181030.31938999999</c:v>
                </c:pt>
                <c:pt idx="11">
                  <c:v>169054.52851999999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D-48F5-878E-A41158EF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936"/>
        <c:axId val="-1909005984"/>
      </c:lineChart>
      <c:catAx>
        <c:axId val="-19073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59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'2002_2024_AYLIK_IHR'!$C$12:$N$12</c:f>
              <c:numCache>
                <c:formatCode>#,##0</c:formatCode>
                <c:ptCount val="12"/>
                <c:pt idx="0">
                  <c:v>206128.32986999999</c:v>
                </c:pt>
                <c:pt idx="1">
                  <c:v>196795.17116</c:v>
                </c:pt>
                <c:pt idx="2">
                  <c:v>200890.98905999999</c:v>
                </c:pt>
                <c:pt idx="3">
                  <c:v>176579.71083</c:v>
                </c:pt>
                <c:pt idx="4">
                  <c:v>234750.70319</c:v>
                </c:pt>
                <c:pt idx="5">
                  <c:v>151405.27651</c:v>
                </c:pt>
                <c:pt idx="6">
                  <c:v>214674.37697000001</c:v>
                </c:pt>
                <c:pt idx="7">
                  <c:v>161893.92051</c:v>
                </c:pt>
                <c:pt idx="8">
                  <c:v>194323.91967</c:v>
                </c:pt>
                <c:pt idx="9">
                  <c:v>322284.15006000001</c:v>
                </c:pt>
                <c:pt idx="10">
                  <c:v>291598.63535</c:v>
                </c:pt>
                <c:pt idx="11">
                  <c:v>288020.40950000001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F-4A26-A3FF-206D5E2D033E}"/>
            </c:ext>
          </c:extLst>
        </c:ser>
        <c:ser>
          <c:idx val="0"/>
          <c:order val="1"/>
          <c:tx>
            <c:strRef>
              <c:f>'2002_2024_AYLIK_IHR'!$A$13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'2002_2024_AYLIK_IHR'!$C$13:$N$13</c:f>
              <c:numCache>
                <c:formatCode>#,##0</c:formatCode>
                <c:ptCount val="12"/>
                <c:pt idx="0">
                  <c:v>141954.89616</c:v>
                </c:pt>
                <c:pt idx="1">
                  <c:v>155574.24458</c:v>
                </c:pt>
                <c:pt idx="2">
                  <c:v>155777.83470000001</c:v>
                </c:pt>
                <c:pt idx="3">
                  <c:v>123926.16894</c:v>
                </c:pt>
                <c:pt idx="4">
                  <c:v>142783.85787000001</c:v>
                </c:pt>
                <c:pt idx="5">
                  <c:v>118585.45311</c:v>
                </c:pt>
                <c:pt idx="6">
                  <c:v>125970.1995</c:v>
                </c:pt>
                <c:pt idx="7">
                  <c:v>91383.503140000001</c:v>
                </c:pt>
                <c:pt idx="8">
                  <c:v>151342.42512</c:v>
                </c:pt>
                <c:pt idx="9">
                  <c:v>204689.82402</c:v>
                </c:pt>
                <c:pt idx="10">
                  <c:v>211892.60204999999</c:v>
                </c:pt>
                <c:pt idx="11">
                  <c:v>238499.42421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F-4A26-A3FF-206D5E2D0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1840"/>
        <c:axId val="-1908996192"/>
      </c:lineChart>
      <c:catAx>
        <c:axId val="-19089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1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'2002_2024_AYLIK_IHR'!$C$14:$N$14</c:f>
              <c:numCache>
                <c:formatCode>#,##0</c:formatCode>
                <c:ptCount val="12"/>
                <c:pt idx="0">
                  <c:v>83436.900699999998</c:v>
                </c:pt>
                <c:pt idx="1">
                  <c:v>82610.768530000001</c:v>
                </c:pt>
                <c:pt idx="2">
                  <c:v>78426.065130000003</c:v>
                </c:pt>
                <c:pt idx="3">
                  <c:v>49173.907709999999</c:v>
                </c:pt>
                <c:pt idx="4">
                  <c:v>69796.724189999994</c:v>
                </c:pt>
                <c:pt idx="5">
                  <c:v>70268.485010000004</c:v>
                </c:pt>
                <c:pt idx="6">
                  <c:v>61450.54941</c:v>
                </c:pt>
                <c:pt idx="7">
                  <c:v>55487.356070000002</c:v>
                </c:pt>
                <c:pt idx="8">
                  <c:v>56089.077680000002</c:v>
                </c:pt>
                <c:pt idx="9">
                  <c:v>60641.992939999996</c:v>
                </c:pt>
                <c:pt idx="10">
                  <c:v>74775.331439999994</c:v>
                </c:pt>
                <c:pt idx="11">
                  <c:v>71410.017909999995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A-47E7-AB5D-746DEA847B06}"/>
            </c:ext>
          </c:extLst>
        </c:ser>
        <c:ser>
          <c:idx val="0"/>
          <c:order val="1"/>
          <c:tx>
            <c:strRef>
              <c:f>'2002_2024_AYLIK_IHR'!$A$15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'2002_2024_AYLIK_IHR'!$C$15:$N$15</c:f>
              <c:numCache>
                <c:formatCode>#,##0</c:formatCode>
                <c:ptCount val="12"/>
                <c:pt idx="0">
                  <c:v>119104.41473999999</c:v>
                </c:pt>
                <c:pt idx="1">
                  <c:v>81393.866899999994</c:v>
                </c:pt>
                <c:pt idx="2">
                  <c:v>91928.388930000001</c:v>
                </c:pt>
                <c:pt idx="3">
                  <c:v>84225.148029999997</c:v>
                </c:pt>
                <c:pt idx="4">
                  <c:v>103626.08791</c:v>
                </c:pt>
                <c:pt idx="5">
                  <c:v>79520.73646</c:v>
                </c:pt>
                <c:pt idx="6">
                  <c:v>71697.434299999994</c:v>
                </c:pt>
                <c:pt idx="7">
                  <c:v>42284.94644</c:v>
                </c:pt>
                <c:pt idx="8">
                  <c:v>53856.688920000001</c:v>
                </c:pt>
                <c:pt idx="9">
                  <c:v>41785.951780000003</c:v>
                </c:pt>
                <c:pt idx="10">
                  <c:v>47730.163439999997</c:v>
                </c:pt>
                <c:pt idx="11">
                  <c:v>54033.278680000003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A-47E7-AB5D-746DEA847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0752"/>
        <c:axId val="-1908995648"/>
      </c:lineChart>
      <c:catAx>
        <c:axId val="-19089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5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0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'2002_2024_AYLIK_IHR'!$C$16:$N$16</c:f>
              <c:numCache>
                <c:formatCode>#,##0</c:formatCode>
                <c:ptCount val="12"/>
                <c:pt idx="0">
                  <c:v>64406.00015</c:v>
                </c:pt>
                <c:pt idx="1">
                  <c:v>76260.280750000005</c:v>
                </c:pt>
                <c:pt idx="2">
                  <c:v>83673.392269999997</c:v>
                </c:pt>
                <c:pt idx="3">
                  <c:v>67010.118220000004</c:v>
                </c:pt>
                <c:pt idx="4">
                  <c:v>76952.423450000002</c:v>
                </c:pt>
                <c:pt idx="5">
                  <c:v>80441.30154</c:v>
                </c:pt>
                <c:pt idx="6">
                  <c:v>93554.62242</c:v>
                </c:pt>
                <c:pt idx="7">
                  <c:v>98098.891300000003</c:v>
                </c:pt>
                <c:pt idx="8">
                  <c:v>77068.329750000004</c:v>
                </c:pt>
                <c:pt idx="9">
                  <c:v>91153.999240000005</c:v>
                </c:pt>
                <c:pt idx="10">
                  <c:v>79503.759460000001</c:v>
                </c:pt>
                <c:pt idx="11">
                  <c:v>90566.730309999999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7-4742-B8FF-FE0DC8C44DA4}"/>
            </c:ext>
          </c:extLst>
        </c:ser>
        <c:ser>
          <c:idx val="0"/>
          <c:order val="1"/>
          <c:tx>
            <c:strRef>
              <c:f>'2002_2024_AYLIK_IHR'!$A$17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'2002_2024_AYLIK_IHR'!$C$17:$N$17</c:f>
              <c:numCache>
                <c:formatCode>#,##0</c:formatCode>
                <c:ptCount val="12"/>
                <c:pt idx="0">
                  <c:v>86086.110459999996</c:v>
                </c:pt>
                <c:pt idx="1">
                  <c:v>64822.363810000003</c:v>
                </c:pt>
                <c:pt idx="2">
                  <c:v>71187.896110000001</c:v>
                </c:pt>
                <c:pt idx="3">
                  <c:v>58280.474829999999</c:v>
                </c:pt>
                <c:pt idx="4">
                  <c:v>94991.992450000005</c:v>
                </c:pt>
                <c:pt idx="5">
                  <c:v>80637.588019999996</c:v>
                </c:pt>
                <c:pt idx="6">
                  <c:v>91732.632410000006</c:v>
                </c:pt>
                <c:pt idx="7">
                  <c:v>83292.168380000003</c:v>
                </c:pt>
                <c:pt idx="8">
                  <c:v>80258.621660000004</c:v>
                </c:pt>
                <c:pt idx="9">
                  <c:v>75327.552849999993</c:v>
                </c:pt>
                <c:pt idx="10">
                  <c:v>68137.909379999997</c:v>
                </c:pt>
                <c:pt idx="11">
                  <c:v>67533.291320000004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7-4742-B8FF-FE0DC8C44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9004352"/>
        <c:axId val="-1909002720"/>
      </c:lineChart>
      <c:catAx>
        <c:axId val="-19090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27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4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'2002_2024_AYLIK_IHR'!$C$18:$N$18</c:f>
              <c:numCache>
                <c:formatCode>#,##0</c:formatCode>
                <c:ptCount val="12"/>
                <c:pt idx="0">
                  <c:v>13984.519</c:v>
                </c:pt>
                <c:pt idx="1">
                  <c:v>17475.448970000001</c:v>
                </c:pt>
                <c:pt idx="2">
                  <c:v>17466.657169999999</c:v>
                </c:pt>
                <c:pt idx="3">
                  <c:v>14415.68665</c:v>
                </c:pt>
                <c:pt idx="4">
                  <c:v>14684.50734</c:v>
                </c:pt>
                <c:pt idx="5">
                  <c:v>7954.6204200000002</c:v>
                </c:pt>
                <c:pt idx="6">
                  <c:v>6293.0091000000002</c:v>
                </c:pt>
                <c:pt idx="7">
                  <c:v>5688.9342999999999</c:v>
                </c:pt>
                <c:pt idx="8">
                  <c:v>7601.4904299999998</c:v>
                </c:pt>
                <c:pt idx="9">
                  <c:v>10952.754269999999</c:v>
                </c:pt>
                <c:pt idx="10">
                  <c:v>10347.75664</c:v>
                </c:pt>
                <c:pt idx="11">
                  <c:v>14199.8712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0-47F0-912F-9DF6D206047E}"/>
            </c:ext>
          </c:extLst>
        </c:ser>
        <c:ser>
          <c:idx val="0"/>
          <c:order val="1"/>
          <c:tx>
            <c:strRef>
              <c:f>'2002_2024_AYLIK_IHR'!$A$19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'2002_2024_AYLIK_IHR'!$C$19:$N$19</c:f>
              <c:numCache>
                <c:formatCode>#,##0</c:formatCode>
                <c:ptCount val="12"/>
                <c:pt idx="0">
                  <c:v>13942.906209999999</c:v>
                </c:pt>
                <c:pt idx="1">
                  <c:v>16068.542299999999</c:v>
                </c:pt>
                <c:pt idx="2">
                  <c:v>18032.499930000002</c:v>
                </c:pt>
                <c:pt idx="3">
                  <c:v>14477.681780000001</c:v>
                </c:pt>
                <c:pt idx="4">
                  <c:v>13997.55701</c:v>
                </c:pt>
                <c:pt idx="5">
                  <c:v>8514.9922299999998</c:v>
                </c:pt>
                <c:pt idx="6">
                  <c:v>7353.5853699999998</c:v>
                </c:pt>
                <c:pt idx="7">
                  <c:v>7429.0817399999996</c:v>
                </c:pt>
                <c:pt idx="8">
                  <c:v>6531.4781000000003</c:v>
                </c:pt>
                <c:pt idx="9">
                  <c:v>7631.6759300000003</c:v>
                </c:pt>
                <c:pt idx="10">
                  <c:v>9334.0265299999992</c:v>
                </c:pt>
                <c:pt idx="11">
                  <c:v>11761.51539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0-47F0-912F-9DF6D206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6736"/>
        <c:axId val="-1908999456"/>
      </c:lineChart>
      <c:catAx>
        <c:axId val="-19089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94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'2002_2024_AYLIK_IHR'!$C$20:$N$20</c:f>
              <c:numCache>
                <c:formatCode>#,##0</c:formatCode>
                <c:ptCount val="12"/>
                <c:pt idx="0">
                  <c:v>355960.40323</c:v>
                </c:pt>
                <c:pt idx="1">
                  <c:v>311356.38655</c:v>
                </c:pt>
                <c:pt idx="2">
                  <c:v>301716.02964999998</c:v>
                </c:pt>
                <c:pt idx="3">
                  <c:v>302178.77643000003</c:v>
                </c:pt>
                <c:pt idx="4">
                  <c:v>317479.84360000002</c:v>
                </c:pt>
                <c:pt idx="5">
                  <c:v>257665.70292000001</c:v>
                </c:pt>
                <c:pt idx="6">
                  <c:v>286379.65480999998</c:v>
                </c:pt>
                <c:pt idx="7">
                  <c:v>337285.63448000001</c:v>
                </c:pt>
                <c:pt idx="8">
                  <c:v>330368.84255</c:v>
                </c:pt>
                <c:pt idx="9">
                  <c:v>366785.50179000001</c:v>
                </c:pt>
                <c:pt idx="10">
                  <c:v>347807.36313999997</c:v>
                </c:pt>
                <c:pt idx="11">
                  <c:v>348115.00095999998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8-4EDE-9F2C-F10EC02D2265}"/>
            </c:ext>
          </c:extLst>
        </c:ser>
        <c:ser>
          <c:idx val="0"/>
          <c:order val="1"/>
          <c:tx>
            <c:strRef>
              <c:f>'2002_2024_AYLIK_IHR'!$A$21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'2002_2024_AYLIK_IHR'!$C$21:$N$21</c:f>
              <c:numCache>
                <c:formatCode>#,##0</c:formatCode>
                <c:ptCount val="12"/>
                <c:pt idx="0">
                  <c:v>270931.74369999999</c:v>
                </c:pt>
                <c:pt idx="1">
                  <c:v>242539.37667</c:v>
                </c:pt>
                <c:pt idx="2">
                  <c:v>306367.79639999999</c:v>
                </c:pt>
                <c:pt idx="3">
                  <c:v>274546.70837000001</c:v>
                </c:pt>
                <c:pt idx="4">
                  <c:v>310016.05894999998</c:v>
                </c:pt>
                <c:pt idx="5">
                  <c:v>289588.08308000001</c:v>
                </c:pt>
                <c:pt idx="6">
                  <c:v>299225.37897999998</c:v>
                </c:pt>
                <c:pt idx="7">
                  <c:v>293746.62027000001</c:v>
                </c:pt>
                <c:pt idx="8">
                  <c:v>294295.36132000003</c:v>
                </c:pt>
                <c:pt idx="9">
                  <c:v>291709.66038999998</c:v>
                </c:pt>
                <c:pt idx="10">
                  <c:v>306873.67138999997</c:v>
                </c:pt>
                <c:pt idx="11">
                  <c:v>305794.31200999999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8-4EDE-9F2C-F10EC02D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3472"/>
        <c:axId val="-1909000000"/>
      </c:lineChart>
      <c:catAx>
        <c:axId val="-19089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0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'2002_2024_AYLIK_IHR'!$C$22:$N$22</c:f>
              <c:numCache>
                <c:formatCode>#,##0</c:formatCode>
                <c:ptCount val="12"/>
                <c:pt idx="0">
                  <c:v>601560.32984999998</c:v>
                </c:pt>
                <c:pt idx="1">
                  <c:v>652204.52272999997</c:v>
                </c:pt>
                <c:pt idx="2">
                  <c:v>675151.29290999996</c:v>
                </c:pt>
                <c:pt idx="3">
                  <c:v>582907.56090000004</c:v>
                </c:pt>
                <c:pt idx="4">
                  <c:v>736720.65235999995</c:v>
                </c:pt>
                <c:pt idx="5">
                  <c:v>544719.37710000004</c:v>
                </c:pt>
                <c:pt idx="6">
                  <c:v>706367.90778999997</c:v>
                </c:pt>
                <c:pt idx="7">
                  <c:v>665012.65865</c:v>
                </c:pt>
                <c:pt idx="8">
                  <c:v>660756.81787999999</c:v>
                </c:pt>
                <c:pt idx="9">
                  <c:v>689934.59002</c:v>
                </c:pt>
                <c:pt idx="10">
                  <c:v>670481.89324</c:v>
                </c:pt>
                <c:pt idx="11">
                  <c:v>709537.43036999996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2-40AE-9AEC-7C29F32654DF}"/>
            </c:ext>
          </c:extLst>
        </c:ser>
        <c:ser>
          <c:idx val="0"/>
          <c:order val="1"/>
          <c:tx>
            <c:strRef>
              <c:f>'2002_2024_AYLIK_IHR'!$A$23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'2002_2024_AYLIK_IHR'!$C$23:$N$23</c:f>
              <c:numCache>
                <c:formatCode>#,##0</c:formatCode>
                <c:ptCount val="12"/>
                <c:pt idx="0">
                  <c:v>623102.14635000005</c:v>
                </c:pt>
                <c:pt idx="1">
                  <c:v>575553.66044000001</c:v>
                </c:pt>
                <c:pt idx="2">
                  <c:v>758490.48866000003</c:v>
                </c:pt>
                <c:pt idx="3">
                  <c:v>626673.64547999995</c:v>
                </c:pt>
                <c:pt idx="4">
                  <c:v>729117.60152000003</c:v>
                </c:pt>
                <c:pt idx="5">
                  <c:v>664169.18478999997</c:v>
                </c:pt>
                <c:pt idx="6">
                  <c:v>606940.95726000005</c:v>
                </c:pt>
                <c:pt idx="7">
                  <c:v>677155.13370999997</c:v>
                </c:pt>
                <c:pt idx="8">
                  <c:v>679545.53193000006</c:v>
                </c:pt>
                <c:pt idx="9">
                  <c:v>676089.60774000001</c:v>
                </c:pt>
                <c:pt idx="10">
                  <c:v>686884.30032000004</c:v>
                </c:pt>
                <c:pt idx="11">
                  <c:v>674465.58022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2-40AE-9AEC-7C29F326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2928"/>
        <c:axId val="-1909001088"/>
      </c:lineChart>
      <c:catAx>
        <c:axId val="-19089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1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2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'2002_2024_AYLIK_IHR'!$C$26:$N$26</c:f>
              <c:numCache>
                <c:formatCode>#,##0</c:formatCode>
                <c:ptCount val="12"/>
                <c:pt idx="0">
                  <c:v>784356.56250999996</c:v>
                </c:pt>
                <c:pt idx="1">
                  <c:v>809952.87139999995</c:v>
                </c:pt>
                <c:pt idx="2">
                  <c:v>816114.53183999995</c:v>
                </c:pt>
                <c:pt idx="3">
                  <c:v>698129.71005999995</c:v>
                </c:pt>
                <c:pt idx="4">
                  <c:v>863129.51176000002</c:v>
                </c:pt>
                <c:pt idx="5">
                  <c:v>645032.44434000005</c:v>
                </c:pt>
                <c:pt idx="6">
                  <c:v>797637.03301000001</c:v>
                </c:pt>
                <c:pt idx="7">
                  <c:v>798488.90959000005</c:v>
                </c:pt>
                <c:pt idx="8">
                  <c:v>805244.02778</c:v>
                </c:pt>
                <c:pt idx="9">
                  <c:v>840382.10936</c:v>
                </c:pt>
                <c:pt idx="10">
                  <c:v>854666.15812000004</c:v>
                </c:pt>
                <c:pt idx="11">
                  <c:v>782577.90162000002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C-48DC-A0F5-85AD48B1BE12}"/>
            </c:ext>
          </c:extLst>
        </c:ser>
        <c:ser>
          <c:idx val="0"/>
          <c:order val="1"/>
          <c:tx>
            <c:strRef>
              <c:f>'2002_2024_AYLIK_IHR'!$A$27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'2002_2024_AYLIK_IHR'!$C$27:$N$27</c:f>
              <c:numCache>
                <c:formatCode>#,##0</c:formatCode>
                <c:ptCount val="12"/>
                <c:pt idx="0">
                  <c:v>815689.71943000006</c:v>
                </c:pt>
                <c:pt idx="1">
                  <c:v>714481.29041999998</c:v>
                </c:pt>
                <c:pt idx="2">
                  <c:v>899945.59476999997</c:v>
                </c:pt>
                <c:pt idx="3">
                  <c:v>756364.97519999999</c:v>
                </c:pt>
                <c:pt idx="4">
                  <c:v>846686.41752999998</c:v>
                </c:pt>
                <c:pt idx="5">
                  <c:v>768946.05793000001</c:v>
                </c:pt>
                <c:pt idx="6">
                  <c:v>694164.33979</c:v>
                </c:pt>
                <c:pt idx="7">
                  <c:v>781202.15437999996</c:v>
                </c:pt>
                <c:pt idx="8">
                  <c:v>870207.93059999996</c:v>
                </c:pt>
                <c:pt idx="9">
                  <c:v>839344.39494000003</c:v>
                </c:pt>
                <c:pt idx="10">
                  <c:v>801060.88627999998</c:v>
                </c:pt>
                <c:pt idx="11">
                  <c:v>763046.57807000005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C-48DC-A0F5-85AD48B1B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8368"/>
        <c:axId val="-1908997824"/>
      </c:lineChart>
      <c:catAx>
        <c:axId val="-19089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7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8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'2002_2024_AYLIK_IHR'!$C$28:$N$28</c:f>
              <c:numCache>
                <c:formatCode>#,##0</c:formatCode>
                <c:ptCount val="12"/>
                <c:pt idx="0">
                  <c:v>120200.54958000001</c:v>
                </c:pt>
                <c:pt idx="1">
                  <c:v>142925.32847000001</c:v>
                </c:pt>
                <c:pt idx="2">
                  <c:v>145748.10112000001</c:v>
                </c:pt>
                <c:pt idx="3">
                  <c:v>105393.16744999999</c:v>
                </c:pt>
                <c:pt idx="4">
                  <c:v>135760.5104</c:v>
                </c:pt>
                <c:pt idx="5">
                  <c:v>98665.5095</c:v>
                </c:pt>
                <c:pt idx="6">
                  <c:v>138604.92097000001</c:v>
                </c:pt>
                <c:pt idx="7">
                  <c:v>147930.41615</c:v>
                </c:pt>
                <c:pt idx="8">
                  <c:v>131964.89313000001</c:v>
                </c:pt>
                <c:pt idx="9">
                  <c:v>132720.57151000001</c:v>
                </c:pt>
                <c:pt idx="10">
                  <c:v>116586.67838</c:v>
                </c:pt>
                <c:pt idx="11">
                  <c:v>110162.57881000001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9-400C-85FF-AFB9441E77F2}"/>
            </c:ext>
          </c:extLst>
        </c:ser>
        <c:ser>
          <c:idx val="0"/>
          <c:order val="1"/>
          <c:tx>
            <c:strRef>
              <c:f>'2002_2024_AYLIK_IHR'!$A$29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'2002_2024_AYLIK_IHR'!$C$29:$N$29</c:f>
              <c:numCache>
                <c:formatCode>#,##0</c:formatCode>
                <c:ptCount val="12"/>
                <c:pt idx="0">
                  <c:v>177671.04209999999</c:v>
                </c:pt>
                <c:pt idx="1">
                  <c:v>171390.31322000001</c:v>
                </c:pt>
                <c:pt idx="2">
                  <c:v>219442.52626000001</c:v>
                </c:pt>
                <c:pt idx="3">
                  <c:v>145812.13454</c:v>
                </c:pt>
                <c:pt idx="4">
                  <c:v>149190.87628</c:v>
                </c:pt>
                <c:pt idx="5">
                  <c:v>160182.64859</c:v>
                </c:pt>
                <c:pt idx="6">
                  <c:v>134401.67988000001</c:v>
                </c:pt>
                <c:pt idx="7">
                  <c:v>167495.15625</c:v>
                </c:pt>
                <c:pt idx="8">
                  <c:v>158906.34231000001</c:v>
                </c:pt>
                <c:pt idx="9">
                  <c:v>134577.50503</c:v>
                </c:pt>
                <c:pt idx="10">
                  <c:v>123845.19396</c:v>
                </c:pt>
                <c:pt idx="11">
                  <c:v>115523.47911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00C-85FF-AFB9441E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032"/>
        <c:axId val="-1912214240"/>
      </c:lineChart>
      <c:catAx>
        <c:axId val="-19122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4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'2002_2024_AYLIK_IHR'!$C$30:$N$30</c:f>
              <c:numCache>
                <c:formatCode>#,##0</c:formatCode>
                <c:ptCount val="12"/>
                <c:pt idx="0">
                  <c:v>238938.0986</c:v>
                </c:pt>
                <c:pt idx="1">
                  <c:v>260241.12450999999</c:v>
                </c:pt>
                <c:pt idx="2">
                  <c:v>247042.46111999999</c:v>
                </c:pt>
                <c:pt idx="3">
                  <c:v>190122.02384000001</c:v>
                </c:pt>
                <c:pt idx="4">
                  <c:v>260317.93539</c:v>
                </c:pt>
                <c:pt idx="5">
                  <c:v>177521.5197</c:v>
                </c:pt>
                <c:pt idx="6">
                  <c:v>230131.54238999999</c:v>
                </c:pt>
                <c:pt idx="7">
                  <c:v>231281.78943999999</c:v>
                </c:pt>
                <c:pt idx="8">
                  <c:v>250295.66941999999</c:v>
                </c:pt>
                <c:pt idx="9">
                  <c:v>274377.35571999999</c:v>
                </c:pt>
                <c:pt idx="10">
                  <c:v>259796.89308000001</c:v>
                </c:pt>
                <c:pt idx="11">
                  <c:v>247410.65987999999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D-4B39-AE7C-1EB53902C708}"/>
            </c:ext>
          </c:extLst>
        </c:ser>
        <c:ser>
          <c:idx val="0"/>
          <c:order val="1"/>
          <c:tx>
            <c:strRef>
              <c:f>'2002_2024_AYLIK_IHR'!$A$31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'2002_2024_AYLIK_IHR'!$C$31:$N$31</c:f>
              <c:numCache>
                <c:formatCode>#,##0</c:formatCode>
                <c:ptCount val="12"/>
                <c:pt idx="0">
                  <c:v>209097.58167000001</c:v>
                </c:pt>
                <c:pt idx="1">
                  <c:v>130946.01363</c:v>
                </c:pt>
                <c:pt idx="2">
                  <c:v>262145.53516000003</c:v>
                </c:pt>
                <c:pt idx="3">
                  <c:v>216365.99752999999</c:v>
                </c:pt>
                <c:pt idx="4">
                  <c:v>233538.61155999999</c:v>
                </c:pt>
                <c:pt idx="5">
                  <c:v>225469.65090000001</c:v>
                </c:pt>
                <c:pt idx="6">
                  <c:v>187517.20712000001</c:v>
                </c:pt>
                <c:pt idx="7">
                  <c:v>233794.84828000001</c:v>
                </c:pt>
                <c:pt idx="8">
                  <c:v>255924.69454999999</c:v>
                </c:pt>
                <c:pt idx="9">
                  <c:v>274601.19212999998</c:v>
                </c:pt>
                <c:pt idx="10">
                  <c:v>266849.06537000003</c:v>
                </c:pt>
                <c:pt idx="11">
                  <c:v>255459.06318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D-4B39-AE7C-1EB53902C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3696"/>
        <c:axId val="-1912213152"/>
      </c:lineChart>
      <c:catAx>
        <c:axId val="-19122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3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'2002_2024_AYLIK_IHR'!$A$59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'2002_2024_AYLIK_IHR'!$C$59:$N$59</c:f>
              <c:numCache>
                <c:formatCode>#,##0</c:formatCode>
                <c:ptCount val="12"/>
                <c:pt idx="0">
                  <c:v>441308.16873999999</c:v>
                </c:pt>
                <c:pt idx="1">
                  <c:v>397254.84522000002</c:v>
                </c:pt>
                <c:pt idx="2">
                  <c:v>478536.44981999998</c:v>
                </c:pt>
                <c:pt idx="3">
                  <c:v>467161.27383999998</c:v>
                </c:pt>
                <c:pt idx="4">
                  <c:v>545989.25234000001</c:v>
                </c:pt>
                <c:pt idx="5">
                  <c:v>482324.97353999998</c:v>
                </c:pt>
                <c:pt idx="6">
                  <c:v>462851.56475999998</c:v>
                </c:pt>
                <c:pt idx="7">
                  <c:v>495645.61102000001</c:v>
                </c:pt>
                <c:pt idx="8">
                  <c:v>487012.36570000002</c:v>
                </c:pt>
                <c:pt idx="9">
                  <c:v>498694.43229999999</c:v>
                </c:pt>
                <c:pt idx="10">
                  <c:v>480883.13955999998</c:v>
                </c:pt>
                <c:pt idx="11">
                  <c:v>506653.72229000001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9-4425-869C-DE79CB9FF844}"/>
            </c:ext>
          </c:extLst>
        </c:ser>
        <c:ser>
          <c:idx val="1"/>
          <c:order val="1"/>
          <c:tx>
            <c:strRef>
              <c:f>'2002_2024_AYLIK_IHR'!$A$58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'2002_2024_AYLIK_IHR'!$C$58:$N$58</c:f>
              <c:numCache>
                <c:formatCode>#,##0</c:formatCode>
                <c:ptCount val="12"/>
                <c:pt idx="0">
                  <c:v>445638.94942000002</c:v>
                </c:pt>
                <c:pt idx="1">
                  <c:v>452009.54275000002</c:v>
                </c:pt>
                <c:pt idx="2">
                  <c:v>499142.20374000003</c:v>
                </c:pt>
                <c:pt idx="3">
                  <c:v>465816.46093</c:v>
                </c:pt>
                <c:pt idx="4">
                  <c:v>545501.36494</c:v>
                </c:pt>
                <c:pt idx="5">
                  <c:v>432184.40130000003</c:v>
                </c:pt>
                <c:pt idx="6">
                  <c:v>569410.73740999994</c:v>
                </c:pt>
                <c:pt idx="7">
                  <c:v>521683.50227</c:v>
                </c:pt>
                <c:pt idx="8">
                  <c:v>491525.09863999998</c:v>
                </c:pt>
                <c:pt idx="9">
                  <c:v>566685.23178000003</c:v>
                </c:pt>
                <c:pt idx="10">
                  <c:v>485895.32451000001</c:v>
                </c:pt>
                <c:pt idx="11">
                  <c:v>536241.21492000006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9-4425-869C-DE79CB9FF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075904"/>
        <c:axId val="-2080074272"/>
      </c:lineChart>
      <c:catAx>
        <c:axId val="-20800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0074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'2002_2024_AYLIK_IHR'!$C$32:$N$32</c:f>
              <c:numCache>
                <c:formatCode>#,##0</c:formatCode>
                <c:ptCount val="12"/>
                <c:pt idx="0">
                  <c:v>2368551.8669400001</c:v>
                </c:pt>
                <c:pt idx="1">
                  <c:v>2618937.32718</c:v>
                </c:pt>
                <c:pt idx="2">
                  <c:v>3078936.46392</c:v>
                </c:pt>
                <c:pt idx="3">
                  <c:v>2493358.8178099999</c:v>
                </c:pt>
                <c:pt idx="4">
                  <c:v>3022172.8160100002</c:v>
                </c:pt>
                <c:pt idx="5">
                  <c:v>2217561.2993700001</c:v>
                </c:pt>
                <c:pt idx="6">
                  <c:v>2584614.8877699999</c:v>
                </c:pt>
                <c:pt idx="7">
                  <c:v>2556388.7069000001</c:v>
                </c:pt>
                <c:pt idx="8">
                  <c:v>2205150.3376799999</c:v>
                </c:pt>
                <c:pt idx="9">
                  <c:v>2451987.6547599998</c:v>
                </c:pt>
                <c:pt idx="10">
                  <c:v>2529453.6323500001</c:v>
                </c:pt>
                <c:pt idx="11">
                  <c:v>2658127.88851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D-4CC2-A4D7-87A5CF538DB8}"/>
            </c:ext>
          </c:extLst>
        </c:ser>
        <c:ser>
          <c:idx val="0"/>
          <c:order val="1"/>
          <c:tx>
            <c:strRef>
              <c:f>'2002_2024_AYLIK_IHR'!$A$33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'2002_2024_AYLIK_IHR'!$C$33:$N$33</c:f>
              <c:numCache>
                <c:formatCode>#,##0</c:formatCode>
                <c:ptCount val="12"/>
                <c:pt idx="0">
                  <c:v>2300334.841</c:v>
                </c:pt>
                <c:pt idx="1">
                  <c:v>2262919.5198599999</c:v>
                </c:pt>
                <c:pt idx="2">
                  <c:v>2881592.2579800002</c:v>
                </c:pt>
                <c:pt idx="3">
                  <c:v>2382900.5079600001</c:v>
                </c:pt>
                <c:pt idx="4">
                  <c:v>2440251.06758</c:v>
                </c:pt>
                <c:pt idx="5">
                  <c:v>2385009.37341</c:v>
                </c:pt>
                <c:pt idx="6">
                  <c:v>2173697.2073599999</c:v>
                </c:pt>
                <c:pt idx="7">
                  <c:v>2659657.3363199998</c:v>
                </c:pt>
                <c:pt idx="8">
                  <c:v>2774282.0389899998</c:v>
                </c:pt>
                <c:pt idx="9">
                  <c:v>2685522.6122699999</c:v>
                </c:pt>
                <c:pt idx="10">
                  <c:v>2850270.3494099998</c:v>
                </c:pt>
                <c:pt idx="11">
                  <c:v>2696474.2695900002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D-4CC2-A4D7-87A5CF53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7504"/>
        <c:axId val="-1912210976"/>
      </c:lineChart>
      <c:catAx>
        <c:axId val="-191221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0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'2002_2024_AYLIK_IHR'!$C$42:$N$42</c:f>
              <c:numCache>
                <c:formatCode>#,##0</c:formatCode>
                <c:ptCount val="12"/>
                <c:pt idx="0">
                  <c:v>823191.72135999997</c:v>
                </c:pt>
                <c:pt idx="1">
                  <c:v>910340.79481999995</c:v>
                </c:pt>
                <c:pt idx="2">
                  <c:v>1026556.28539</c:v>
                </c:pt>
                <c:pt idx="3">
                  <c:v>844653.37598999997</c:v>
                </c:pt>
                <c:pt idx="4">
                  <c:v>1065724.14249</c:v>
                </c:pt>
                <c:pt idx="5">
                  <c:v>763760.18607000005</c:v>
                </c:pt>
                <c:pt idx="6">
                  <c:v>946465.33907999995</c:v>
                </c:pt>
                <c:pt idx="7">
                  <c:v>975219.83513000002</c:v>
                </c:pt>
                <c:pt idx="8">
                  <c:v>925833.11271999998</c:v>
                </c:pt>
                <c:pt idx="9">
                  <c:v>995574.01222999999</c:v>
                </c:pt>
                <c:pt idx="10">
                  <c:v>946800.91613999999</c:v>
                </c:pt>
                <c:pt idx="11">
                  <c:v>965988.93415999995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6-4262-BD13-C4893219C019}"/>
            </c:ext>
          </c:extLst>
        </c:ser>
        <c:ser>
          <c:idx val="0"/>
          <c:order val="1"/>
          <c:tx>
            <c:strRef>
              <c:f>'2002_2024_AYLIK_IHR'!$A$43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'2002_2024_AYLIK_IHR'!$C$43:$N$43</c:f>
              <c:numCache>
                <c:formatCode>#,##0</c:formatCode>
                <c:ptCount val="12"/>
                <c:pt idx="0">
                  <c:v>841057.74158000003</c:v>
                </c:pt>
                <c:pt idx="1">
                  <c:v>847629.38034999999</c:v>
                </c:pt>
                <c:pt idx="2">
                  <c:v>1049736.4099000001</c:v>
                </c:pt>
                <c:pt idx="3">
                  <c:v>882553.58771999995</c:v>
                </c:pt>
                <c:pt idx="4">
                  <c:v>921874.33857999998</c:v>
                </c:pt>
                <c:pt idx="5">
                  <c:v>975260.98534000001</c:v>
                </c:pt>
                <c:pt idx="6">
                  <c:v>830671.33556000004</c:v>
                </c:pt>
                <c:pt idx="7">
                  <c:v>971930.04960000003</c:v>
                </c:pt>
                <c:pt idx="8">
                  <c:v>1005442.10755</c:v>
                </c:pt>
                <c:pt idx="9">
                  <c:v>995158.36727000005</c:v>
                </c:pt>
                <c:pt idx="10">
                  <c:v>1016192.01927</c:v>
                </c:pt>
                <c:pt idx="11">
                  <c:v>990221.95530000003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6-4262-BD13-C4893219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2064"/>
        <c:axId val="-1912221312"/>
      </c:lineChart>
      <c:catAx>
        <c:axId val="-19122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21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'2002_2024_AYLIK_IHR'!$C$36:$N$36</c:f>
              <c:numCache>
                <c:formatCode>#,##0</c:formatCode>
                <c:ptCount val="12"/>
                <c:pt idx="0">
                  <c:v>2776773.14702</c:v>
                </c:pt>
                <c:pt idx="1">
                  <c:v>3127901.8369700001</c:v>
                </c:pt>
                <c:pt idx="2">
                  <c:v>3221341.52391</c:v>
                </c:pt>
                <c:pt idx="3">
                  <c:v>2739909.17392</c:v>
                </c:pt>
                <c:pt idx="4">
                  <c:v>3211495.3204800002</c:v>
                </c:pt>
                <c:pt idx="5">
                  <c:v>2614198.5515200002</c:v>
                </c:pt>
                <c:pt idx="6">
                  <c:v>3120002.8872199999</c:v>
                </c:pt>
                <c:pt idx="7">
                  <c:v>2698535.2845700001</c:v>
                </c:pt>
                <c:pt idx="8">
                  <c:v>3401714.0072300001</c:v>
                </c:pt>
                <c:pt idx="9">
                  <c:v>3574353.5663899998</c:v>
                </c:pt>
                <c:pt idx="10">
                  <c:v>3238008.34626</c:v>
                </c:pt>
                <c:pt idx="11">
                  <c:v>3487427.5685999999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F-44C0-9690-A70C16799082}"/>
            </c:ext>
          </c:extLst>
        </c:ser>
        <c:ser>
          <c:idx val="0"/>
          <c:order val="1"/>
          <c:tx>
            <c:strRef>
              <c:f>'2002_2024_AYLIK_IHR'!$A$37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'2002_2024_AYLIK_IHR'!$C$37:$N$37</c:f>
              <c:numCache>
                <c:formatCode>#,##0</c:formatCode>
                <c:ptCount val="12"/>
                <c:pt idx="0">
                  <c:v>2711692.4749500002</c:v>
                </c:pt>
                <c:pt idx="1">
                  <c:v>2610306.6373399999</c:v>
                </c:pt>
                <c:pt idx="2">
                  <c:v>3284706.2814099998</c:v>
                </c:pt>
                <c:pt idx="3">
                  <c:v>2690019.3727199999</c:v>
                </c:pt>
                <c:pt idx="4">
                  <c:v>3025829.9465200002</c:v>
                </c:pt>
                <c:pt idx="5">
                  <c:v>2985636.0044</c:v>
                </c:pt>
                <c:pt idx="6">
                  <c:v>2722766.3480000002</c:v>
                </c:pt>
                <c:pt idx="7">
                  <c:v>2725259.64439</c:v>
                </c:pt>
                <c:pt idx="8">
                  <c:v>2818321.4875099999</c:v>
                </c:pt>
                <c:pt idx="9">
                  <c:v>3077707.7748599998</c:v>
                </c:pt>
                <c:pt idx="10">
                  <c:v>3166897.4569999999</c:v>
                </c:pt>
                <c:pt idx="11">
                  <c:v>3170927.9194200002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F-44C0-9690-A70C1679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3488"/>
        <c:axId val="-1912212608"/>
      </c:lineChart>
      <c:catAx>
        <c:axId val="-19122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2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3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'2002_2024_AYLIK_IHR'!$C$40:$N$40</c:f>
              <c:numCache>
                <c:formatCode>#,##0</c:formatCode>
                <c:ptCount val="12"/>
                <c:pt idx="0">
                  <c:v>1207757.06538</c:v>
                </c:pt>
                <c:pt idx="1">
                  <c:v>1286710.8716899999</c:v>
                </c:pt>
                <c:pt idx="2">
                  <c:v>1461060.2972899999</c:v>
                </c:pt>
                <c:pt idx="3">
                  <c:v>1195154.8001999999</c:v>
                </c:pt>
                <c:pt idx="4">
                  <c:v>1494856.56433</c:v>
                </c:pt>
                <c:pt idx="5">
                  <c:v>1188507.0301300001</c:v>
                </c:pt>
                <c:pt idx="6">
                  <c:v>1407584.21205</c:v>
                </c:pt>
                <c:pt idx="7">
                  <c:v>1476402.3272200001</c:v>
                </c:pt>
                <c:pt idx="8">
                  <c:v>1478845.74584</c:v>
                </c:pt>
                <c:pt idx="9">
                  <c:v>1550504.1463899999</c:v>
                </c:pt>
                <c:pt idx="10">
                  <c:v>1451635.2508700001</c:v>
                </c:pt>
                <c:pt idx="11">
                  <c:v>1478711.7006999999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5-4170-952C-28B5E0B441D8}"/>
            </c:ext>
          </c:extLst>
        </c:ser>
        <c:ser>
          <c:idx val="0"/>
          <c:order val="1"/>
          <c:tx>
            <c:strRef>
              <c:f>'2002_2024_AYLIK_IHR'!$A$41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'2002_2024_AYLIK_IHR'!$C$41:$N$41</c:f>
              <c:numCache>
                <c:formatCode>#,##0</c:formatCode>
                <c:ptCount val="12"/>
                <c:pt idx="0">
                  <c:v>1173363.98835</c:v>
                </c:pt>
                <c:pt idx="1">
                  <c:v>1303039.2953300001</c:v>
                </c:pt>
                <c:pt idx="2">
                  <c:v>1511097.3297300001</c:v>
                </c:pt>
                <c:pt idx="3">
                  <c:v>1216084.4584999999</c:v>
                </c:pt>
                <c:pt idx="4">
                  <c:v>1379697.7082400001</c:v>
                </c:pt>
                <c:pt idx="5">
                  <c:v>1337174.4026299999</c:v>
                </c:pt>
                <c:pt idx="6">
                  <c:v>1262206.0665899999</c:v>
                </c:pt>
                <c:pt idx="7">
                  <c:v>1397591.3140199999</c:v>
                </c:pt>
                <c:pt idx="8">
                  <c:v>1396039.1788999999</c:v>
                </c:pt>
                <c:pt idx="9">
                  <c:v>1409236.8111099999</c:v>
                </c:pt>
                <c:pt idx="10">
                  <c:v>1384069.6693200001</c:v>
                </c:pt>
                <c:pt idx="11">
                  <c:v>1431534.7491200001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5-4170-952C-28B5E0B44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576"/>
        <c:axId val="-1912218048"/>
      </c:lineChart>
      <c:catAx>
        <c:axId val="-1912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8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'2002_2024_AYLIK_IHR'!$C$34:$N$34</c:f>
              <c:numCache>
                <c:formatCode>#,##0</c:formatCode>
                <c:ptCount val="12"/>
                <c:pt idx="0">
                  <c:v>1418115.88057</c:v>
                </c:pt>
                <c:pt idx="1">
                  <c:v>1498078.12451</c:v>
                </c:pt>
                <c:pt idx="2">
                  <c:v>1611806.9879099999</c:v>
                </c:pt>
                <c:pt idx="3">
                  <c:v>1225828.7797099999</c:v>
                </c:pt>
                <c:pt idx="4">
                  <c:v>1640868.27449</c:v>
                </c:pt>
                <c:pt idx="5">
                  <c:v>1294284.41224</c:v>
                </c:pt>
                <c:pt idx="6">
                  <c:v>1657838.3041699999</c:v>
                </c:pt>
                <c:pt idx="7">
                  <c:v>1668561.6032700001</c:v>
                </c:pt>
                <c:pt idx="8">
                  <c:v>1581639.87702</c:v>
                </c:pt>
                <c:pt idx="9">
                  <c:v>1572754.98719</c:v>
                </c:pt>
                <c:pt idx="10">
                  <c:v>1487768.9876900001</c:v>
                </c:pt>
                <c:pt idx="11">
                  <c:v>1262830.0470700001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4-4C45-85C7-81E1087A311C}"/>
            </c:ext>
          </c:extLst>
        </c:ser>
        <c:ser>
          <c:idx val="0"/>
          <c:order val="1"/>
          <c:tx>
            <c:strRef>
              <c:f>'2002_2024_AYLIK_IHR'!$A$35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'2002_2024_AYLIK_IHR'!$C$35:$N$35</c:f>
              <c:numCache>
                <c:formatCode>#,##0</c:formatCode>
                <c:ptCount val="12"/>
                <c:pt idx="0">
                  <c:v>1623629.42674</c:v>
                </c:pt>
                <c:pt idx="1">
                  <c:v>1576588.5662499999</c:v>
                </c:pt>
                <c:pt idx="2">
                  <c:v>1989334.6715899999</c:v>
                </c:pt>
                <c:pt idx="3">
                  <c:v>1496526.84812</c:v>
                </c:pt>
                <c:pt idx="4">
                  <c:v>1647284.99015</c:v>
                </c:pt>
                <c:pt idx="5">
                  <c:v>1651334.68732</c:v>
                </c:pt>
                <c:pt idx="6">
                  <c:v>1549833.90763</c:v>
                </c:pt>
                <c:pt idx="7">
                  <c:v>1668099.2438399999</c:v>
                </c:pt>
                <c:pt idx="8">
                  <c:v>1668897.4889400001</c:v>
                </c:pt>
                <c:pt idx="9">
                  <c:v>1492962.5869400001</c:v>
                </c:pt>
                <c:pt idx="10">
                  <c:v>1428495.21805</c:v>
                </c:pt>
                <c:pt idx="11">
                  <c:v>1449996.5285499999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C45-85C7-81E1087A3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0768"/>
        <c:axId val="-1912219680"/>
      </c:lineChart>
      <c:catAx>
        <c:axId val="-191222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9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0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'2002_2024_AYLIK_IHR'!$C$44:$N$44</c:f>
              <c:numCache>
                <c:formatCode>#,##0</c:formatCode>
                <c:ptCount val="12"/>
                <c:pt idx="0">
                  <c:v>938422.81869999995</c:v>
                </c:pt>
                <c:pt idx="1">
                  <c:v>983122.09686000005</c:v>
                </c:pt>
                <c:pt idx="2">
                  <c:v>1078867.7192200001</c:v>
                </c:pt>
                <c:pt idx="3">
                  <c:v>916591.29943999997</c:v>
                </c:pt>
                <c:pt idx="4">
                  <c:v>1205525.21853</c:v>
                </c:pt>
                <c:pt idx="5">
                  <c:v>935453.76960999996</c:v>
                </c:pt>
                <c:pt idx="6">
                  <c:v>1101931.6608200001</c:v>
                </c:pt>
                <c:pt idx="7">
                  <c:v>1078181.35042</c:v>
                </c:pt>
                <c:pt idx="8">
                  <c:v>1042918.61943</c:v>
                </c:pt>
                <c:pt idx="9">
                  <c:v>1118499.02324</c:v>
                </c:pt>
                <c:pt idx="10">
                  <c:v>1059828.8066700001</c:v>
                </c:pt>
                <c:pt idx="11">
                  <c:v>974851.87685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3-4F87-BB4D-7D8AA3CFD930}"/>
            </c:ext>
          </c:extLst>
        </c:ser>
        <c:ser>
          <c:idx val="0"/>
          <c:order val="1"/>
          <c:tx>
            <c:strRef>
              <c:f>'2002_2024_AYLIK_IHR'!$A$45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'2002_2024_AYLIK_IHR'!$C$45:$N$45</c:f>
              <c:numCache>
                <c:formatCode>#,##0</c:formatCode>
                <c:ptCount val="12"/>
                <c:pt idx="0">
                  <c:v>1050002.0842200001</c:v>
                </c:pt>
                <c:pt idx="1">
                  <c:v>1000530.53762</c:v>
                </c:pt>
                <c:pt idx="2">
                  <c:v>1224073.0205099999</c:v>
                </c:pt>
                <c:pt idx="3">
                  <c:v>997121.12098999997</c:v>
                </c:pt>
                <c:pt idx="4">
                  <c:v>1142693.80272</c:v>
                </c:pt>
                <c:pt idx="5">
                  <c:v>1088753.6707200001</c:v>
                </c:pt>
                <c:pt idx="6">
                  <c:v>987660.98254</c:v>
                </c:pt>
                <c:pt idx="7">
                  <c:v>1064594.5027300001</c:v>
                </c:pt>
                <c:pt idx="8">
                  <c:v>1015933.20793</c:v>
                </c:pt>
                <c:pt idx="9">
                  <c:v>970009.38702000002</c:v>
                </c:pt>
                <c:pt idx="10">
                  <c:v>974539.48528000002</c:v>
                </c:pt>
                <c:pt idx="11">
                  <c:v>949119.13726999995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3-4F87-BB4D-7D8AA3CFD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2512"/>
        <c:axId val="-1951184688"/>
      </c:lineChart>
      <c:catAx>
        <c:axId val="-195118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4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2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'2002_2024_AYLIK_IHR'!$C$48:$N$48</c:f>
              <c:numCache>
                <c:formatCode>#,##0</c:formatCode>
                <c:ptCount val="12"/>
                <c:pt idx="0">
                  <c:v>322350.55024999997</c:v>
                </c:pt>
                <c:pt idx="1">
                  <c:v>348218.79749000003</c:v>
                </c:pt>
                <c:pt idx="2">
                  <c:v>385061.22235</c:v>
                </c:pt>
                <c:pt idx="3">
                  <c:v>334477.30823000002</c:v>
                </c:pt>
                <c:pt idx="4">
                  <c:v>419457.34448999999</c:v>
                </c:pt>
                <c:pt idx="5">
                  <c:v>332515.43589000002</c:v>
                </c:pt>
                <c:pt idx="6">
                  <c:v>381534.37534000003</c:v>
                </c:pt>
                <c:pt idx="7">
                  <c:v>362809.82662000001</c:v>
                </c:pt>
                <c:pt idx="8">
                  <c:v>376119.70999</c:v>
                </c:pt>
                <c:pt idx="9">
                  <c:v>364795.87102999998</c:v>
                </c:pt>
                <c:pt idx="10">
                  <c:v>345549.50560999999</c:v>
                </c:pt>
                <c:pt idx="11">
                  <c:v>341288.72684999998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8-4D92-8BCF-89562101FD9D}"/>
            </c:ext>
          </c:extLst>
        </c:ser>
        <c:ser>
          <c:idx val="0"/>
          <c:order val="1"/>
          <c:tx>
            <c:strRef>
              <c:f>'2002_2024_AYLIK_IHR'!$A$49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'2002_2024_AYLIK_IHR'!$C$49:$N$49</c:f>
              <c:numCache>
                <c:formatCode>#,##0</c:formatCode>
                <c:ptCount val="12"/>
                <c:pt idx="0">
                  <c:v>360402.03336</c:v>
                </c:pt>
                <c:pt idx="1">
                  <c:v>354058.61192</c:v>
                </c:pt>
                <c:pt idx="2">
                  <c:v>438195.22230000002</c:v>
                </c:pt>
                <c:pt idx="3">
                  <c:v>373566.96041</c:v>
                </c:pt>
                <c:pt idx="4">
                  <c:v>450029.71503000002</c:v>
                </c:pt>
                <c:pt idx="5">
                  <c:v>411994.37638999999</c:v>
                </c:pt>
                <c:pt idx="6">
                  <c:v>371794.22752000001</c:v>
                </c:pt>
                <c:pt idx="7">
                  <c:v>395201.73572</c:v>
                </c:pt>
                <c:pt idx="8">
                  <c:v>382586.31968999997</c:v>
                </c:pt>
                <c:pt idx="9">
                  <c:v>363949.00571</c:v>
                </c:pt>
                <c:pt idx="10">
                  <c:v>345072.71172000002</c:v>
                </c:pt>
                <c:pt idx="11">
                  <c:v>352003.32900000003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8-4D92-8BCF-89562101F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2848"/>
        <c:axId val="-1951187408"/>
      </c:lineChart>
      <c:catAx>
        <c:axId val="-195119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7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'2002_2024_AYLIK_IHR'!$C$50:$N$50</c:f>
              <c:numCache>
                <c:formatCode>#,##0</c:formatCode>
                <c:ptCount val="12"/>
                <c:pt idx="0">
                  <c:v>468318.84989000001</c:v>
                </c:pt>
                <c:pt idx="1">
                  <c:v>481096.82188</c:v>
                </c:pt>
                <c:pt idx="2">
                  <c:v>544469.56671000004</c:v>
                </c:pt>
                <c:pt idx="3">
                  <c:v>342001.51165</c:v>
                </c:pt>
                <c:pt idx="4">
                  <c:v>581647.78700000001</c:v>
                </c:pt>
                <c:pt idx="5">
                  <c:v>402477.91820000001</c:v>
                </c:pt>
                <c:pt idx="6">
                  <c:v>953869.91223999998</c:v>
                </c:pt>
                <c:pt idx="7">
                  <c:v>962588.68955000001</c:v>
                </c:pt>
                <c:pt idx="8">
                  <c:v>672885.91648999997</c:v>
                </c:pt>
                <c:pt idx="9">
                  <c:v>755882.63034000003</c:v>
                </c:pt>
                <c:pt idx="10">
                  <c:v>676015.29634999996</c:v>
                </c:pt>
                <c:pt idx="11">
                  <c:v>617111.62931999995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F-4EFA-8A15-3AD98E2FF4AD}"/>
            </c:ext>
          </c:extLst>
        </c:ser>
        <c:ser>
          <c:idx val="0"/>
          <c:order val="1"/>
          <c:tx>
            <c:strRef>
              <c:f>'2002_2024_AYLIK_IHR'!$A$51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'2002_2024_AYLIK_IHR'!$C$51:$N$51</c:f>
              <c:numCache>
                <c:formatCode>#,##0</c:formatCode>
                <c:ptCount val="12"/>
                <c:pt idx="0">
                  <c:v>414201.52295999997</c:v>
                </c:pt>
                <c:pt idx="1">
                  <c:v>523866.37258999998</c:v>
                </c:pt>
                <c:pt idx="2">
                  <c:v>737166.73338999995</c:v>
                </c:pt>
                <c:pt idx="3">
                  <c:v>477350.15331000002</c:v>
                </c:pt>
                <c:pt idx="4">
                  <c:v>461347.52409999998</c:v>
                </c:pt>
                <c:pt idx="5">
                  <c:v>440293.05599999998</c:v>
                </c:pt>
                <c:pt idx="6">
                  <c:v>496791.71883000003</c:v>
                </c:pt>
                <c:pt idx="7">
                  <c:v>463279.21194000001</c:v>
                </c:pt>
                <c:pt idx="8">
                  <c:v>694813.91943999997</c:v>
                </c:pt>
                <c:pt idx="9">
                  <c:v>994061.35886000004</c:v>
                </c:pt>
                <c:pt idx="10">
                  <c:v>1253996.5125800001</c:v>
                </c:pt>
                <c:pt idx="11">
                  <c:v>694627.24850999995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F-4EFA-8A15-3AD98E2FF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4144"/>
        <c:axId val="-1951183600"/>
      </c:lineChart>
      <c:catAx>
        <c:axId val="-195118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3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'2002_2024_AYLIK_IHR'!$C$46:$N$46</c:f>
              <c:numCache>
                <c:formatCode>#,##0</c:formatCode>
                <c:ptCount val="12"/>
                <c:pt idx="0">
                  <c:v>1113648.5970900001</c:v>
                </c:pt>
                <c:pt idx="1">
                  <c:v>1375349.4014399999</c:v>
                </c:pt>
                <c:pt idx="2">
                  <c:v>1467722.98884</c:v>
                </c:pt>
                <c:pt idx="3">
                  <c:v>1192172.20637</c:v>
                </c:pt>
                <c:pt idx="4">
                  <c:v>1452134.92087</c:v>
                </c:pt>
                <c:pt idx="5">
                  <c:v>1312483.52501</c:v>
                </c:pt>
                <c:pt idx="6">
                  <c:v>1415876.2970199999</c:v>
                </c:pt>
                <c:pt idx="7">
                  <c:v>1404786.1170000001</c:v>
                </c:pt>
                <c:pt idx="8">
                  <c:v>1466705.2552400001</c:v>
                </c:pt>
                <c:pt idx="9">
                  <c:v>1254368.7663400001</c:v>
                </c:pt>
                <c:pt idx="10">
                  <c:v>1247714.4083499999</c:v>
                </c:pt>
                <c:pt idx="11">
                  <c:v>1446368.76782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E-42B5-9807-8FD69DC2BC16}"/>
            </c:ext>
          </c:extLst>
        </c:ser>
        <c:ser>
          <c:idx val="0"/>
          <c:order val="1"/>
          <c:tx>
            <c:strRef>
              <c:f>'2002_2024_AYLIK_IHR'!$A$47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'2002_2024_AYLIK_IHR'!$C$47:$N$47</c:f>
              <c:numCache>
                <c:formatCode>#,##0</c:formatCode>
                <c:ptCount val="12"/>
                <c:pt idx="0">
                  <c:v>1105713.6540300001</c:v>
                </c:pt>
                <c:pt idx="1">
                  <c:v>1055976.4638199999</c:v>
                </c:pt>
                <c:pt idx="2">
                  <c:v>1388507.1716</c:v>
                </c:pt>
                <c:pt idx="3">
                  <c:v>1063434.2242099999</c:v>
                </c:pt>
                <c:pt idx="4">
                  <c:v>1249216.32231</c:v>
                </c:pt>
                <c:pt idx="5">
                  <c:v>1314393.1661400001</c:v>
                </c:pt>
                <c:pt idx="6">
                  <c:v>1145777.6530299999</c:v>
                </c:pt>
                <c:pt idx="7">
                  <c:v>1338787.5364399999</c:v>
                </c:pt>
                <c:pt idx="8">
                  <c:v>1372057.1095700001</c:v>
                </c:pt>
                <c:pt idx="9">
                  <c:v>1315190.1765699999</c:v>
                </c:pt>
                <c:pt idx="10">
                  <c:v>1162611.7683600001</c:v>
                </c:pt>
                <c:pt idx="11">
                  <c:v>1347375.1753499999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E-42B5-9807-8FD69DC2B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1424"/>
        <c:axId val="-1951195024"/>
      </c:lineChart>
      <c:catAx>
        <c:axId val="-195118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5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1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'2002_2024_AYLIK_IHR'!$A$60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'2002_2024_AYLIK_IHR'!$C$60:$N$60</c:f>
              <c:numCache>
                <c:formatCode>#,##0</c:formatCode>
                <c:ptCount val="12"/>
                <c:pt idx="0">
                  <c:v>445638.94942000002</c:v>
                </c:pt>
                <c:pt idx="1">
                  <c:v>452009.54275000002</c:v>
                </c:pt>
                <c:pt idx="2">
                  <c:v>499142.20374000003</c:v>
                </c:pt>
                <c:pt idx="3">
                  <c:v>465816.46093</c:v>
                </c:pt>
                <c:pt idx="4">
                  <c:v>545501.36494</c:v>
                </c:pt>
                <c:pt idx="5">
                  <c:v>432184.40130000003</c:v>
                </c:pt>
                <c:pt idx="6">
                  <c:v>569410.73740999994</c:v>
                </c:pt>
                <c:pt idx="7">
                  <c:v>521683.50227</c:v>
                </c:pt>
                <c:pt idx="8">
                  <c:v>491525.09863999998</c:v>
                </c:pt>
                <c:pt idx="9">
                  <c:v>566685.23178000003</c:v>
                </c:pt>
                <c:pt idx="10">
                  <c:v>485895.32451000001</c:v>
                </c:pt>
                <c:pt idx="11">
                  <c:v>536241.21492000006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2-47A4-9D91-862489D728A2}"/>
            </c:ext>
          </c:extLst>
        </c:ser>
        <c:ser>
          <c:idx val="0"/>
          <c:order val="1"/>
          <c:tx>
            <c:strRef>
              <c:f>'2002_2024_AYLIK_IHR'!$A$61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'2002_2024_AYLIK_IHR'!$C$61:$N$61</c:f>
              <c:numCache>
                <c:formatCode>#,##0</c:formatCode>
                <c:ptCount val="12"/>
                <c:pt idx="0">
                  <c:v>441308.16873999999</c:v>
                </c:pt>
                <c:pt idx="1">
                  <c:v>397254.84522000002</c:v>
                </c:pt>
                <c:pt idx="2">
                  <c:v>478536.44981999998</c:v>
                </c:pt>
                <c:pt idx="3">
                  <c:v>467161.27383999998</c:v>
                </c:pt>
                <c:pt idx="4">
                  <c:v>545989.25234000001</c:v>
                </c:pt>
                <c:pt idx="5">
                  <c:v>482324.97353999998</c:v>
                </c:pt>
                <c:pt idx="6">
                  <c:v>462851.56475999998</c:v>
                </c:pt>
                <c:pt idx="7">
                  <c:v>495645.61102000001</c:v>
                </c:pt>
                <c:pt idx="8">
                  <c:v>487012.36570000002</c:v>
                </c:pt>
                <c:pt idx="9">
                  <c:v>498694.43229999999</c:v>
                </c:pt>
                <c:pt idx="10">
                  <c:v>480883.13955999998</c:v>
                </c:pt>
                <c:pt idx="11">
                  <c:v>506653.72229000001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2-47A4-9D91-862489D72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9040"/>
        <c:axId val="-1951189584"/>
      </c:lineChart>
      <c:catAx>
        <c:axId val="-195118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9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'2002_2024_AYLIK_IHR'!$A$83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'2002_2024_AYLIK_IHR'!$C$83:$N$83</c:f>
              <c:numCache>
                <c:formatCode>#,##0</c:formatCode>
                <c:ptCount val="12"/>
                <c:pt idx="0">
                  <c:v>19331708.504999999</c:v>
                </c:pt>
                <c:pt idx="1">
                  <c:v>18565677.535999998</c:v>
                </c:pt>
                <c:pt idx="2">
                  <c:v>23562969.528000001</c:v>
                </c:pt>
                <c:pt idx="3">
                  <c:v>19250045.118999999</c:v>
                </c:pt>
                <c:pt idx="4">
                  <c:v>21633011.897999998</c:v>
                </c:pt>
                <c:pt idx="5">
                  <c:v>20773219.280000001</c:v>
                </c:pt>
                <c:pt idx="6">
                  <c:v>19779817.067000002</c:v>
                </c:pt>
                <c:pt idx="7">
                  <c:v>21556272.835999999</c:v>
                </c:pt>
                <c:pt idx="8">
                  <c:v>22411385.842999998</c:v>
                </c:pt>
                <c:pt idx="9">
                  <c:v>22804540.822999999</c:v>
                </c:pt>
                <c:pt idx="10">
                  <c:v>23000729.802999999</c:v>
                </c:pt>
                <c:pt idx="11">
                  <c:v>22958050.772999998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9-4A68-A978-839CDC97D32B}"/>
            </c:ext>
          </c:extLst>
        </c:ser>
        <c:ser>
          <c:idx val="1"/>
          <c:order val="1"/>
          <c:tx>
            <c:strRef>
              <c:f>'2002_2024_AYLIK_IHR'!$A$84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'2002_2024_AYLIK_IHR'!$C$84:$N$84</c:f>
              <c:numCache>
                <c:formatCode>#,##0</c:formatCode>
                <c:ptCount val="12"/>
                <c:pt idx="0">
                  <c:v>20001447.822999999</c:v>
                </c:pt>
                <c:pt idx="1">
                  <c:v>21091063.528000001</c:v>
                </c:pt>
                <c:pt idx="2">
                  <c:v>22650926.818999998</c:v>
                </c:pt>
                <c:pt idx="3">
                  <c:v>19295058.116</c:v>
                </c:pt>
                <c:pt idx="4">
                  <c:v>24173186.895</c:v>
                </c:pt>
                <c:pt idx="5">
                  <c:v>19016007.537999999</c:v>
                </c:pt>
                <c:pt idx="6">
                  <c:v>22479414.103999998</c:v>
                </c:pt>
                <c:pt idx="7">
                  <c:v>22006863.710999999</c:v>
                </c:pt>
                <c:pt idx="8">
                  <c:v>21974135.818999998</c:v>
                </c:pt>
                <c:pt idx="9">
                  <c:v>23484866.028000001</c:v>
                </c:pt>
                <c:pt idx="10">
                  <c:v>22289239.559</c:v>
                </c:pt>
                <c:pt idx="11">
                  <c:v>23463025.317000002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9-4A68-A978-839CDC97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49760"/>
        <c:axId val="-1907357376"/>
      </c:lineChart>
      <c:catAx>
        <c:axId val="-19073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'2002_2024_AYLIK_IHR'!$C$38:$N$38</c:f>
              <c:numCache>
                <c:formatCode>#,##0</c:formatCode>
                <c:ptCount val="12"/>
                <c:pt idx="0">
                  <c:v>167284.17989999999</c:v>
                </c:pt>
                <c:pt idx="1">
                  <c:v>141283.31739000001</c:v>
                </c:pt>
                <c:pt idx="2">
                  <c:v>143314.95522</c:v>
                </c:pt>
                <c:pt idx="3">
                  <c:v>80867.331659999996</c:v>
                </c:pt>
                <c:pt idx="4">
                  <c:v>168227.70420000001</c:v>
                </c:pt>
                <c:pt idx="5">
                  <c:v>220068.33278999999</c:v>
                </c:pt>
                <c:pt idx="6">
                  <c:v>118317.05752</c:v>
                </c:pt>
                <c:pt idx="7">
                  <c:v>91670.812439999994</c:v>
                </c:pt>
                <c:pt idx="8">
                  <c:v>234435.90804000001</c:v>
                </c:pt>
                <c:pt idx="9">
                  <c:v>172867.80115000001</c:v>
                </c:pt>
                <c:pt idx="10">
                  <c:v>152747.57754</c:v>
                </c:pt>
                <c:pt idx="11">
                  <c:v>221165.67335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C-47A6-A84C-773D7A30B069}"/>
            </c:ext>
          </c:extLst>
        </c:ser>
        <c:ser>
          <c:idx val="0"/>
          <c:order val="1"/>
          <c:tx>
            <c:strRef>
              <c:f>'2002_2024_AYLIK_IHR'!$A$39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'2002_2024_AYLIK_IHR'!$C$39:$N$39</c:f>
              <c:numCache>
                <c:formatCode>#,##0</c:formatCode>
                <c:ptCount val="12"/>
                <c:pt idx="0">
                  <c:v>20511.080989999999</c:v>
                </c:pt>
                <c:pt idx="1">
                  <c:v>48988.009310000001</c:v>
                </c:pt>
                <c:pt idx="2">
                  <c:v>108597.92817</c:v>
                </c:pt>
                <c:pt idx="3">
                  <c:v>107987.69313</c:v>
                </c:pt>
                <c:pt idx="4">
                  <c:v>203809.47146</c:v>
                </c:pt>
                <c:pt idx="5">
                  <c:v>185343.29347</c:v>
                </c:pt>
                <c:pt idx="6">
                  <c:v>202576.08718999999</c:v>
                </c:pt>
                <c:pt idx="7">
                  <c:v>304348.46383999998</c:v>
                </c:pt>
                <c:pt idx="8">
                  <c:v>179322.18877000001</c:v>
                </c:pt>
                <c:pt idx="9">
                  <c:v>96963.818669999993</c:v>
                </c:pt>
                <c:pt idx="10">
                  <c:v>259258.75424000001</c:v>
                </c:pt>
                <c:pt idx="11">
                  <c:v>222202.09070999999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C-47A6-A84C-773D7A30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3936"/>
        <c:axId val="-1951194480"/>
      </c:lineChart>
      <c:catAx>
        <c:axId val="-195119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44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39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'2002_2024_AYLIK_IHR'!$C$52:$N$52</c:f>
              <c:numCache>
                <c:formatCode>#,##0</c:formatCode>
                <c:ptCount val="12"/>
                <c:pt idx="0">
                  <c:v>329942.50059000001</c:v>
                </c:pt>
                <c:pt idx="1">
                  <c:v>299894.90834000002</c:v>
                </c:pt>
                <c:pt idx="2">
                  <c:v>358181.42950999999</c:v>
                </c:pt>
                <c:pt idx="3">
                  <c:v>349873.01468999998</c:v>
                </c:pt>
                <c:pt idx="4">
                  <c:v>980449.59271999996</c:v>
                </c:pt>
                <c:pt idx="5">
                  <c:v>564230.15891</c:v>
                </c:pt>
                <c:pt idx="6">
                  <c:v>431178.77776999999</c:v>
                </c:pt>
                <c:pt idx="7">
                  <c:v>422643.07040000003</c:v>
                </c:pt>
                <c:pt idx="8">
                  <c:v>566550.08508999995</c:v>
                </c:pt>
                <c:pt idx="9">
                  <c:v>820210.48459999997</c:v>
                </c:pt>
                <c:pt idx="10">
                  <c:v>614827.38540999999</c:v>
                </c:pt>
                <c:pt idx="11">
                  <c:v>996862.05376000004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6-452E-B66D-1EF371E00EB6}"/>
            </c:ext>
          </c:extLst>
        </c:ser>
        <c:ser>
          <c:idx val="0"/>
          <c:order val="1"/>
          <c:tx>
            <c:strRef>
              <c:f>'2002_2024_AYLIK_IHR'!$A$53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'2002_2024_AYLIK_IHR'!$C$53:$N$53</c:f>
              <c:numCache>
                <c:formatCode>#,##0</c:formatCode>
                <c:ptCount val="12"/>
                <c:pt idx="0">
                  <c:v>278882.81070999999</c:v>
                </c:pt>
                <c:pt idx="1">
                  <c:v>287103.78064000001</c:v>
                </c:pt>
                <c:pt idx="2">
                  <c:v>505697.54947999999</c:v>
                </c:pt>
                <c:pt idx="3">
                  <c:v>417251.88355999999</c:v>
                </c:pt>
                <c:pt idx="4">
                  <c:v>549892.26480999996</c:v>
                </c:pt>
                <c:pt idx="5">
                  <c:v>332633.21338999999</c:v>
                </c:pt>
                <c:pt idx="6">
                  <c:v>657172.97959999996</c:v>
                </c:pt>
                <c:pt idx="7">
                  <c:v>375762.79655000003</c:v>
                </c:pt>
                <c:pt idx="8">
                  <c:v>430282.38802000001</c:v>
                </c:pt>
                <c:pt idx="9">
                  <c:v>509917.83503999998</c:v>
                </c:pt>
                <c:pt idx="10">
                  <c:v>481780.40470999997</c:v>
                </c:pt>
                <c:pt idx="11">
                  <c:v>718288.67044999998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52E-B66D-1EF371E0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6864"/>
        <c:axId val="-1951186320"/>
      </c:lineChart>
      <c:catAx>
        <c:axId val="-195118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'2002_2024_AYLIK_IHR'!$C$54:$N$54</c:f>
              <c:numCache>
                <c:formatCode>#,##0</c:formatCode>
                <c:ptCount val="12"/>
                <c:pt idx="0">
                  <c:v>551147.23878000001</c:v>
                </c:pt>
                <c:pt idx="1">
                  <c:v>600420.35615000001</c:v>
                </c:pt>
                <c:pt idx="2">
                  <c:v>639331.38129000005</c:v>
                </c:pt>
                <c:pt idx="3">
                  <c:v>511741.34720999998</c:v>
                </c:pt>
                <c:pt idx="4">
                  <c:v>653539.55316999997</c:v>
                </c:pt>
                <c:pt idx="5">
                  <c:v>479278.29188999999</c:v>
                </c:pt>
                <c:pt idx="6">
                  <c:v>622521.85656999995</c:v>
                </c:pt>
                <c:pt idx="7">
                  <c:v>607182.02043999999</c:v>
                </c:pt>
                <c:pt idx="8">
                  <c:v>615424.55914999999</c:v>
                </c:pt>
                <c:pt idx="9">
                  <c:v>628888.61317000003</c:v>
                </c:pt>
                <c:pt idx="10">
                  <c:v>625410.76327</c:v>
                </c:pt>
                <c:pt idx="11">
                  <c:v>608549.94117999997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3-42DA-9FF3-1F19EFE6F72D}"/>
            </c:ext>
          </c:extLst>
        </c:ser>
        <c:ser>
          <c:idx val="0"/>
          <c:order val="1"/>
          <c:tx>
            <c:strRef>
              <c:f>'2002_2024_AYLIK_IHR'!$A$55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'2002_2024_AYLIK_IHR'!$C$55:$N$55</c:f>
              <c:numCache>
                <c:formatCode>#,##0</c:formatCode>
                <c:ptCount val="12"/>
                <c:pt idx="0">
                  <c:v>525156.73930000002</c:v>
                </c:pt>
                <c:pt idx="1">
                  <c:v>565724.08195999998</c:v>
                </c:pt>
                <c:pt idx="2">
                  <c:v>673307.39902999997</c:v>
                </c:pt>
                <c:pt idx="3">
                  <c:v>560339.56976999994</c:v>
                </c:pt>
                <c:pt idx="4">
                  <c:v>637191.79180000001</c:v>
                </c:pt>
                <c:pt idx="5">
                  <c:v>616319.67061999999</c:v>
                </c:pt>
                <c:pt idx="6">
                  <c:v>568917.45713</c:v>
                </c:pt>
                <c:pt idx="7">
                  <c:v>600798.80041000003</c:v>
                </c:pt>
                <c:pt idx="8">
                  <c:v>604708.79669999995</c:v>
                </c:pt>
                <c:pt idx="9">
                  <c:v>610469.23335999995</c:v>
                </c:pt>
                <c:pt idx="10">
                  <c:v>605827.17964999995</c:v>
                </c:pt>
                <c:pt idx="11">
                  <c:v>596911.44317999994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3-42DA-9FF3-1F19EFE6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366768"/>
        <c:axId val="-1908358064"/>
      </c:lineChart>
      <c:catAx>
        <c:axId val="-190836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5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35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6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'2002_2024_AYLIK_IHR'!$C$3:$N$3</c:f>
              <c:numCache>
                <c:formatCode>#,##0</c:formatCode>
                <c:ptCount val="12"/>
                <c:pt idx="0">
                  <c:v>2858630.5949900001</c:v>
                </c:pt>
                <c:pt idx="1">
                  <c:v>2542780.2573000002</c:v>
                </c:pt>
                <c:pt idx="2">
                  <c:v>3180491.2318200003</c:v>
                </c:pt>
                <c:pt idx="3">
                  <c:v>2551460.2517300001</c:v>
                </c:pt>
                <c:pt idx="4">
                  <c:v>2884997.9796800003</c:v>
                </c:pt>
                <c:pt idx="5">
                  <c:v>2566446.5895700003</c:v>
                </c:pt>
                <c:pt idx="6">
                  <c:v>2786423.9822200001</c:v>
                </c:pt>
                <c:pt idx="7">
                  <c:v>2802146.9048999995</c:v>
                </c:pt>
                <c:pt idx="8">
                  <c:v>3025446.9275500001</c:v>
                </c:pt>
                <c:pt idx="9">
                  <c:v>3216542.4023299995</c:v>
                </c:pt>
                <c:pt idx="10">
                  <c:v>3301365.2229899997</c:v>
                </c:pt>
                <c:pt idx="11">
                  <c:v>3359491.7336999993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0-435C-89ED-3527757BB3FD}"/>
            </c:ext>
          </c:extLst>
        </c:ser>
        <c:ser>
          <c:idx val="1"/>
          <c:order val="1"/>
          <c:tx>
            <c:strRef>
              <c:f>'2002_2024_AYLIK_IHR'!$A$2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'2002_2024_AYLIK_IHR'!$C$2:$N$2</c:f>
              <c:numCache>
                <c:formatCode>#,##0</c:formatCode>
                <c:ptCount val="12"/>
                <c:pt idx="0">
                  <c:v>3093495.5723499996</c:v>
                </c:pt>
                <c:pt idx="1">
                  <c:v>3106782.1772499997</c:v>
                </c:pt>
                <c:pt idx="2">
                  <c:v>3068786.68524</c:v>
                </c:pt>
                <c:pt idx="3">
                  <c:v>2583409.5874100002</c:v>
                </c:pt>
                <c:pt idx="4">
                  <c:v>3146311.9618299995</c:v>
                </c:pt>
                <c:pt idx="5">
                  <c:v>2434271.70847</c:v>
                </c:pt>
                <c:pt idx="6">
                  <c:v>2845442.4840600002</c:v>
                </c:pt>
                <c:pt idx="7">
                  <c:v>2840117.8663700004</c:v>
                </c:pt>
                <c:pt idx="8">
                  <c:v>2963292.4241000004</c:v>
                </c:pt>
                <c:pt idx="9">
                  <c:v>3380876.2855299995</c:v>
                </c:pt>
                <c:pt idx="10">
                  <c:v>3331133.1180199995</c:v>
                </c:pt>
                <c:pt idx="11">
                  <c:v>3438982.4029000001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0-435C-89ED-3527757B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62272"/>
        <c:axId val="-1907349216"/>
      </c:lineChart>
      <c:catAx>
        <c:axId val="-19073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9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2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2009-2024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'2002_2024_AYLIK_IHR'!$C$69:$N$69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5-4CDB-95E4-8E6D668BA313}"/>
            </c:ext>
          </c:extLst>
        </c:ser>
        <c:ser>
          <c:idx val="6"/>
          <c:order val="1"/>
          <c:tx>
            <c:strRef>
              <c:f>'2002_2024_AYLIK_IHR'!$A$70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'2002_2024_AYLIK_IHR'!$C$70:$N$70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5-4CDB-95E4-8E6D668BA313}"/>
            </c:ext>
          </c:extLst>
        </c:ser>
        <c:ser>
          <c:idx val="7"/>
          <c:order val="2"/>
          <c:tx>
            <c:strRef>
              <c:f>'2002_2024_AYLIK_IHR'!$A$71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'2002_2024_AYLIK_IHR'!$C$71:$N$71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5-4CDB-95E4-8E6D668BA313}"/>
            </c:ext>
          </c:extLst>
        </c:ser>
        <c:ser>
          <c:idx val="0"/>
          <c:order val="3"/>
          <c:tx>
            <c:strRef>
              <c:f>'2002_2024_AYLIK_IHR'!$A$72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'2002_2024_AYLIK_IHR'!$C$72:$N$72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5-4CDB-95E4-8E6D668BA313}"/>
            </c:ext>
          </c:extLst>
        </c:ser>
        <c:ser>
          <c:idx val="3"/>
          <c:order val="4"/>
          <c:tx>
            <c:strRef>
              <c:f>'2002_2024_AYLIK_IHR'!$A$73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'2002_2024_AYLIK_IHR'!$C$73:$N$73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E5-4CDB-95E4-8E6D668BA313}"/>
            </c:ext>
          </c:extLst>
        </c:ser>
        <c:ser>
          <c:idx val="4"/>
          <c:order val="5"/>
          <c:tx>
            <c:strRef>
              <c:f>'2002_2024_AYLIK_IHR'!$A$74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'2002_2024_AYLIK_IHR'!$C$74:$N$74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E5-4CDB-95E4-8E6D668BA313}"/>
            </c:ext>
          </c:extLst>
        </c:ser>
        <c:ser>
          <c:idx val="1"/>
          <c:order val="6"/>
          <c:tx>
            <c:strRef>
              <c:f>'2002_2024_AYLIK_IHR'!$A$75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'2002_2024_AYLIK_IHR'!$C$75:$N$75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E5-4CDB-95E4-8E6D668BA313}"/>
            </c:ext>
          </c:extLst>
        </c:ser>
        <c:ser>
          <c:idx val="2"/>
          <c:order val="7"/>
          <c:tx>
            <c:strRef>
              <c:f>'2002_2024_AYLIK_IHR'!$A$76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'2002_2024_AYLIK_IHR'!$C$76:$N$76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E5-4CDB-95E4-8E6D668BA313}"/>
            </c:ext>
          </c:extLst>
        </c:ser>
        <c:ser>
          <c:idx val="8"/>
          <c:order val="8"/>
          <c:tx>
            <c:strRef>
              <c:f>'2002_2024_AYLIK_IHR'!$A$77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'2002_2024_AYLIK_IHR'!$C$77:$N$77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E5-4CDB-95E4-8E6D668BA313}"/>
            </c:ext>
          </c:extLst>
        </c:ser>
        <c:ser>
          <c:idx val="9"/>
          <c:order val="9"/>
          <c:tx>
            <c:strRef>
              <c:f>'2002_2024_AYLIK_IHR'!$A$78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'2002_2024_AYLIK_IHR'!$C$78:$N$78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E5-4CDB-95E4-8E6D668BA313}"/>
            </c:ext>
          </c:extLst>
        </c:ser>
        <c:ser>
          <c:idx val="10"/>
          <c:order val="10"/>
          <c:tx>
            <c:strRef>
              <c:f>'2002_2024_AYLIK_IHR'!$A$79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'2002_2024_AYLIK_IHR'!$C$79:$N$79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E5-4CDB-95E4-8E6D668BA313}"/>
            </c:ext>
          </c:extLst>
        </c:ser>
        <c:ser>
          <c:idx val="11"/>
          <c:order val="11"/>
          <c:tx>
            <c:strRef>
              <c:f>'2002_2024_AYLIK_IHR'!$A$81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'2002_2024_AYLIK_IHR'!$C$81:$N$81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E5-4CDB-95E4-8E6D668BA313}"/>
            </c:ext>
          </c:extLst>
        </c:ser>
        <c:ser>
          <c:idx val="12"/>
          <c:order val="12"/>
          <c:tx>
            <c:strRef>
              <c:f>'2002_2024_AYLIK_IHR'!$A$82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'2002_2024_AYLIK_IHR'!$C$82:$N$82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19904331.120000001</c:v>
                </c:pt>
                <c:pt idx="2">
                  <c:v>22609642.478</c:v>
                </c:pt>
                <c:pt idx="3">
                  <c:v>23330991.125</c:v>
                </c:pt>
                <c:pt idx="4">
                  <c:v>18931811.633000001</c:v>
                </c:pt>
                <c:pt idx="5">
                  <c:v>23359482.375999998</c:v>
                </c:pt>
                <c:pt idx="6">
                  <c:v>18536547.530999999</c:v>
                </c:pt>
                <c:pt idx="7">
                  <c:v>21275849.662</c:v>
                </c:pt>
                <c:pt idx="8">
                  <c:v>22596774.302000001</c:v>
                </c:pt>
                <c:pt idx="9">
                  <c:v>21300785.131999999</c:v>
                </c:pt>
                <c:pt idx="10">
                  <c:v>21871038.612</c:v>
                </c:pt>
                <c:pt idx="11">
                  <c:v>22898748.625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E5-4CDB-95E4-8E6D668BA313}"/>
            </c:ext>
          </c:extLst>
        </c:ser>
        <c:ser>
          <c:idx val="13"/>
          <c:order val="13"/>
          <c:tx>
            <c:strRef>
              <c:f>'2002_2024_AYLIK_IHR'!$A$83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'2002_2024_AYLIK_IHR'!$C$83:$N$83</c:f>
              <c:numCache>
                <c:formatCode>#,##0</c:formatCode>
                <c:ptCount val="12"/>
                <c:pt idx="0">
                  <c:v>19331708.504999999</c:v>
                </c:pt>
                <c:pt idx="1">
                  <c:v>18565677.535999998</c:v>
                </c:pt>
                <c:pt idx="2">
                  <c:v>23562969.528000001</c:v>
                </c:pt>
                <c:pt idx="3">
                  <c:v>19250045.118999999</c:v>
                </c:pt>
                <c:pt idx="4">
                  <c:v>21633011.897999998</c:v>
                </c:pt>
                <c:pt idx="5">
                  <c:v>20773219.280000001</c:v>
                </c:pt>
                <c:pt idx="6">
                  <c:v>19779817.067000002</c:v>
                </c:pt>
                <c:pt idx="7">
                  <c:v>21556272.835999999</c:v>
                </c:pt>
                <c:pt idx="8">
                  <c:v>22411385.842999998</c:v>
                </c:pt>
                <c:pt idx="9">
                  <c:v>22804540.822999999</c:v>
                </c:pt>
                <c:pt idx="10">
                  <c:v>23000729.802999999</c:v>
                </c:pt>
                <c:pt idx="11">
                  <c:v>22958050.772999998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1E5-4CDB-95E4-8E6D668BA313}"/>
            </c:ext>
          </c:extLst>
        </c:ser>
        <c:ser>
          <c:idx val="14"/>
          <c:order val="14"/>
          <c:tx>
            <c:strRef>
              <c:f>'2002_2024_AYLIK_IHR'!$A$84</c:f>
              <c:strCache>
                <c:ptCount val="1"/>
                <c:pt idx="0">
                  <c:v>2024</c:v>
                </c:pt>
              </c:strCache>
            </c:strRef>
          </c:tx>
          <c:marker>
            <c:symbol val="none"/>
          </c:marker>
          <c:val>
            <c:numRef>
              <c:f>'2002_2024_AYLIK_IHR'!$C$84:$N$84</c:f>
              <c:numCache>
                <c:formatCode>#,##0</c:formatCode>
                <c:ptCount val="12"/>
                <c:pt idx="0">
                  <c:v>20001447.822999999</c:v>
                </c:pt>
                <c:pt idx="1">
                  <c:v>21091063.528000001</c:v>
                </c:pt>
                <c:pt idx="2">
                  <c:v>22650926.818999998</c:v>
                </c:pt>
                <c:pt idx="3">
                  <c:v>19295058.116</c:v>
                </c:pt>
                <c:pt idx="4">
                  <c:v>24173186.895</c:v>
                </c:pt>
                <c:pt idx="5">
                  <c:v>19016007.537999999</c:v>
                </c:pt>
                <c:pt idx="6">
                  <c:v>22479414.103999998</c:v>
                </c:pt>
                <c:pt idx="7">
                  <c:v>22006863.710999999</c:v>
                </c:pt>
                <c:pt idx="8">
                  <c:v>21974135.818999998</c:v>
                </c:pt>
                <c:pt idx="9">
                  <c:v>23484866.028000001</c:v>
                </c:pt>
                <c:pt idx="10">
                  <c:v>22289239.559</c:v>
                </c:pt>
                <c:pt idx="11">
                  <c:v>23463025.317000002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59-4024-98C6-37C968540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56832"/>
        <c:axId val="-1907355200"/>
      </c:lineChart>
      <c:catAx>
        <c:axId val="-19073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5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68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2596071733561052E-2"/>
          <c:h val="0.696022557991061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2002-2023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'2002_2024_AYLIK_IHR'!$A$62:$A$84</c:f>
              <c:strCach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1"/>
              <c:layout>
                <c:manualLayout>
                  <c:x val="-8.8007759257078529E-17"/>
                  <c:y val="-1.93747247908411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E6-4797-88B2-A0F0DBD07AE7}"/>
                </c:ext>
              </c:extLst>
            </c:dLbl>
            <c:dLbl>
              <c:idx val="12"/>
              <c:layout>
                <c:manualLayout>
                  <c:x val="-8.8007759257078529E-17"/>
                  <c:y val="-3.17040951122853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E6-4797-88B2-A0F0DBD07AE7}"/>
                </c:ext>
              </c:extLst>
            </c:dLbl>
            <c:dLbl>
              <c:idx val="14"/>
              <c:layout>
                <c:manualLayout>
                  <c:x val="-3.6003590153273236E-3"/>
                  <c:y val="-2.99427564949362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E6-4797-88B2-A0F0DBD07AE7}"/>
                </c:ext>
              </c:extLst>
            </c:dLbl>
            <c:dLbl>
              <c:idx val="15"/>
              <c:layout>
                <c:manualLayout>
                  <c:x val="-2.4002393435515489E-3"/>
                  <c:y val="-1.76133861734918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E6-4797-88B2-A0F0DBD07AE7}"/>
                </c:ext>
              </c:extLst>
            </c:dLbl>
            <c:dLbl>
              <c:idx val="17"/>
              <c:layout>
                <c:manualLayout>
                  <c:x val="0"/>
                  <c:y val="-1.40907089387934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E6-4797-88B2-A0F0DBD07AE7}"/>
                </c:ext>
              </c:extLst>
            </c:dLbl>
            <c:dLbl>
              <c:idx val="21"/>
              <c:layout>
                <c:manualLayout>
                  <c:x val="1.2001196717755986E-3"/>
                  <c:y val="-2.28974020255394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E6-4797-88B2-A0F0DBD07AE7}"/>
                </c:ext>
              </c:extLst>
            </c:dLbl>
            <c:dLbl>
              <c:idx val="22"/>
              <c:layout>
                <c:manualLayout>
                  <c:x val="0"/>
                  <c:y val="-1.2329370321444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E6-4797-88B2-A0F0DBD07AE7}"/>
                </c:ext>
              </c:extLst>
            </c:dLbl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'2002_2024_AYLIK_IHR'!$A$62:$A$84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'2002_2024_AYLIK_IHR'!$O$62:$O$84</c:f>
              <c:numCache>
                <c:formatCode>#,##0</c:formatCode>
                <c:ptCount val="23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254169747.66300002</c:v>
                </c:pt>
                <c:pt idx="21">
                  <c:v>255627429.01100001</c:v>
                </c:pt>
                <c:pt idx="22">
                  <c:v>261925235.257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C54-B889-9BE2071BB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7361184"/>
        <c:axId val="-1907354656"/>
      </c:barChart>
      <c:catAx>
        <c:axId val="-19073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11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'2002_2024_AYLIK_IHR'!$C$4:$N$4</c:f>
              <c:numCache>
                <c:formatCode>#,##0</c:formatCode>
                <c:ptCount val="12"/>
                <c:pt idx="0">
                  <c:v>1010018.50264</c:v>
                </c:pt>
                <c:pt idx="1">
                  <c:v>1046831.47796</c:v>
                </c:pt>
                <c:pt idx="2">
                  <c:v>1037467.4981</c:v>
                </c:pt>
                <c:pt idx="3">
                  <c:v>865281.91015000001</c:v>
                </c:pt>
                <c:pt idx="4">
                  <c:v>1059569.3350200001</c:v>
                </c:pt>
                <c:pt idx="5">
                  <c:v>809270.67231000005</c:v>
                </c:pt>
                <c:pt idx="6">
                  <c:v>942077.37652000005</c:v>
                </c:pt>
                <c:pt idx="7">
                  <c:v>965280.26856999996</c:v>
                </c:pt>
                <c:pt idx="8">
                  <c:v>944464.50173999998</c:v>
                </c:pt>
                <c:pt idx="9">
                  <c:v>1035528.3507</c:v>
                </c:pt>
                <c:pt idx="10">
                  <c:v>1059912.2955799999</c:v>
                </c:pt>
                <c:pt idx="11">
                  <c:v>1138861.48759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4-4AD7-8D6F-3E8D49121D16}"/>
            </c:ext>
          </c:extLst>
        </c:ser>
        <c:ser>
          <c:idx val="0"/>
          <c:order val="1"/>
          <c:tx>
            <c:strRef>
              <c:f>'2002_2024_AYLIK_IHR'!$A$5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'2002_2024_AYLIK_IHR'!$C$5:$N$5</c:f>
              <c:numCache>
                <c:formatCode>#,##0</c:formatCode>
                <c:ptCount val="12"/>
                <c:pt idx="0">
                  <c:v>981429.15509999997</c:v>
                </c:pt>
                <c:pt idx="1">
                  <c:v>821994.12534999999</c:v>
                </c:pt>
                <c:pt idx="2">
                  <c:v>1114114.7434100001</c:v>
                </c:pt>
                <c:pt idx="3">
                  <c:v>857018.47326999996</c:v>
                </c:pt>
                <c:pt idx="4">
                  <c:v>936747.82698000001</c:v>
                </c:pt>
                <c:pt idx="5">
                  <c:v>771917.26075999998</c:v>
                </c:pt>
                <c:pt idx="6">
                  <c:v>1099661.09638</c:v>
                </c:pt>
                <c:pt idx="7">
                  <c:v>1112376.80541</c:v>
                </c:pt>
                <c:pt idx="8">
                  <c:v>1162309.4901099999</c:v>
                </c:pt>
                <c:pt idx="9">
                  <c:v>1185201.1598199999</c:v>
                </c:pt>
                <c:pt idx="10">
                  <c:v>1164083.4279100001</c:v>
                </c:pt>
                <c:pt idx="11">
                  <c:v>1116049.9774199999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4-4AD7-8D6F-3E8D49121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392"/>
        <c:axId val="-1907348672"/>
      </c:lineChart>
      <c:catAx>
        <c:axId val="-19073513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8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'2002_2024_AYLIK_IHR'!$C$6:$N$6</c:f>
              <c:numCache>
                <c:formatCode>#,##0</c:formatCode>
                <c:ptCount val="12"/>
                <c:pt idx="0">
                  <c:v>365785.27990999998</c:v>
                </c:pt>
                <c:pt idx="1">
                  <c:v>318991.65909999999</c:v>
                </c:pt>
                <c:pt idx="2">
                  <c:v>276710.30596000003</c:v>
                </c:pt>
                <c:pt idx="3">
                  <c:v>211809.35589000001</c:v>
                </c:pt>
                <c:pt idx="4">
                  <c:v>283637.45987000002</c:v>
                </c:pt>
                <c:pt idx="5">
                  <c:v>259746.26730000001</c:v>
                </c:pt>
                <c:pt idx="6">
                  <c:v>205538.96611000001</c:v>
                </c:pt>
                <c:pt idx="7">
                  <c:v>213029.55345000001</c:v>
                </c:pt>
                <c:pt idx="8">
                  <c:v>267560.30914000003</c:v>
                </c:pt>
                <c:pt idx="9">
                  <c:v>289040.44416000001</c:v>
                </c:pt>
                <c:pt idx="10">
                  <c:v>360404.68375000003</c:v>
                </c:pt>
                <c:pt idx="11">
                  <c:v>350662.47261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4-4A2A-8F37-E7F2A36BC1BD}"/>
            </c:ext>
          </c:extLst>
        </c:ser>
        <c:ser>
          <c:idx val="0"/>
          <c:order val="1"/>
          <c:tx>
            <c:strRef>
              <c:f>'2002_2024_AYLIK_IHR'!$A$7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'2002_2024_AYLIK_IHR'!$C$7:$N$7</c:f>
              <c:numCache>
                <c:formatCode>#,##0</c:formatCode>
                <c:ptCount val="12"/>
                <c:pt idx="0">
                  <c:v>324176.46178999997</c:v>
                </c:pt>
                <c:pt idx="1">
                  <c:v>307939.05497</c:v>
                </c:pt>
                <c:pt idx="2">
                  <c:v>306940.50368000002</c:v>
                </c:pt>
                <c:pt idx="3">
                  <c:v>234938.64133000001</c:v>
                </c:pt>
                <c:pt idx="4">
                  <c:v>248942.20541</c:v>
                </c:pt>
                <c:pt idx="5">
                  <c:v>272478.71665000002</c:v>
                </c:pt>
                <c:pt idx="6">
                  <c:v>197102.69247000001</c:v>
                </c:pt>
                <c:pt idx="7">
                  <c:v>157582.85154</c:v>
                </c:pt>
                <c:pt idx="8">
                  <c:v>244012.00262000001</c:v>
                </c:pt>
                <c:pt idx="9">
                  <c:v>311948.44621000002</c:v>
                </c:pt>
                <c:pt idx="10">
                  <c:v>395391.30057999998</c:v>
                </c:pt>
                <c:pt idx="11">
                  <c:v>486502.71684000001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4-4A2A-8F37-E7F2A3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2480"/>
        <c:axId val="-1907360096"/>
      </c:lineChart>
      <c:catAx>
        <c:axId val="-19073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60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2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'2002_2024_AYLIK_IHR'!$C$8:$N$8</c:f>
              <c:numCache>
                <c:formatCode>#,##0</c:formatCode>
                <c:ptCount val="12"/>
                <c:pt idx="0">
                  <c:v>232093.38761000001</c:v>
                </c:pt>
                <c:pt idx="1">
                  <c:v>234175.94453000001</c:v>
                </c:pt>
                <c:pt idx="2">
                  <c:v>239526.91080000001</c:v>
                </c:pt>
                <c:pt idx="3">
                  <c:v>199640.10302000001</c:v>
                </c:pt>
                <c:pt idx="4">
                  <c:v>216877.72351000001</c:v>
                </c:pt>
                <c:pt idx="5">
                  <c:v>164240.44820000001</c:v>
                </c:pt>
                <c:pt idx="6">
                  <c:v>225430.19982000001</c:v>
                </c:pt>
                <c:pt idx="7">
                  <c:v>219489.71012</c:v>
                </c:pt>
                <c:pt idx="8">
                  <c:v>227599.27325</c:v>
                </c:pt>
                <c:pt idx="9">
                  <c:v>277643.81232999999</c:v>
                </c:pt>
                <c:pt idx="10">
                  <c:v>243182.70350999999</c:v>
                </c:pt>
                <c:pt idx="11">
                  <c:v>248188.52987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3-4BDD-ACF4-0487D79D0841}"/>
            </c:ext>
          </c:extLst>
        </c:ser>
        <c:ser>
          <c:idx val="0"/>
          <c:order val="1"/>
          <c:tx>
            <c:strRef>
              <c:f>'2002_2024_AYLIK_IHR'!$A$9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'2002_2024_AYLIK_IHR'!$C$9:$N$9</c:f>
              <c:numCache>
                <c:formatCode>#,##0</c:formatCode>
                <c:ptCount val="12"/>
                <c:pt idx="0">
                  <c:v>170412.25062999999</c:v>
                </c:pt>
                <c:pt idx="1">
                  <c:v>170431.14934999999</c:v>
                </c:pt>
                <c:pt idx="2">
                  <c:v>208485.47463000001</c:v>
                </c:pt>
                <c:pt idx="3">
                  <c:v>168407.39971</c:v>
                </c:pt>
                <c:pt idx="4">
                  <c:v>185234.10878000001</c:v>
                </c:pt>
                <c:pt idx="5">
                  <c:v>169810.66354000001</c:v>
                </c:pt>
                <c:pt idx="6">
                  <c:v>185515.59210000001</c:v>
                </c:pt>
                <c:pt idx="7">
                  <c:v>221443.07691999999</c:v>
                </c:pt>
                <c:pt idx="8">
                  <c:v>218653.61679</c:v>
                </c:pt>
                <c:pt idx="9">
                  <c:v>238822.49632999999</c:v>
                </c:pt>
                <c:pt idx="10">
                  <c:v>230007.50200000001</c:v>
                </c:pt>
                <c:pt idx="11">
                  <c:v>235797.10909000001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3-4BDD-ACF4-0487D79D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63904"/>
        <c:axId val="-1907359552"/>
      </c:lineChart>
      <c:catAx>
        <c:axId val="-19073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9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3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0</xdr:rowOff>
    </xdr:from>
    <xdr:to>
      <xdr:col>0</xdr:col>
      <xdr:colOff>3445192</xdr:colOff>
      <xdr:row>3</xdr:row>
      <xdr:rowOff>134302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0"/>
          <a:ext cx="3381374" cy="7858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1</xdr:col>
      <xdr:colOff>436720</xdr:colOff>
      <xdr:row>3</xdr:row>
      <xdr:rowOff>130492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" y="0"/>
          <a:ext cx="3381374" cy="785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3032497</xdr:colOff>
      <xdr:row>3</xdr:row>
      <xdr:rowOff>140968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0"/>
          <a:ext cx="3012494" cy="6429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23813</xdr:rowOff>
    </xdr:from>
    <xdr:to>
      <xdr:col>2</xdr:col>
      <xdr:colOff>380999</xdr:colOff>
      <xdr:row>3</xdr:row>
      <xdr:rowOff>148590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3"/>
          <a:ext cx="3381374" cy="7858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3</xdr:row>
      <xdr:rowOff>49905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2305050" cy="535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38097</xdr:colOff>
      <xdr:row>22</xdr:row>
      <xdr:rowOff>38100</xdr:rowOff>
    </xdr:from>
    <xdr:to>
      <xdr:col>17</xdr:col>
      <xdr:colOff>257175</xdr:colOff>
      <xdr:row>66</xdr:row>
      <xdr:rowOff>123825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O4" sqref="O4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40" t="s">
        <v>121</v>
      </c>
      <c r="C1" s="140"/>
      <c r="D1" s="140"/>
      <c r="E1" s="140"/>
      <c r="F1" s="140"/>
      <c r="G1" s="140"/>
      <c r="H1" s="140"/>
      <c r="I1" s="140"/>
      <c r="J1" s="140"/>
      <c r="K1" s="68"/>
      <c r="L1" s="68"/>
      <c r="M1" s="68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37" t="s">
        <v>122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9"/>
    </row>
    <row r="6" spans="1:13" ht="17.399999999999999" x14ac:dyDescent="0.25">
      <c r="A6" s="3"/>
      <c r="B6" s="136" t="s">
        <v>123</v>
      </c>
      <c r="C6" s="136"/>
      <c r="D6" s="136"/>
      <c r="E6" s="136"/>
      <c r="F6" s="136" t="s">
        <v>124</v>
      </c>
      <c r="G6" s="136"/>
      <c r="H6" s="136"/>
      <c r="I6" s="136"/>
      <c r="J6" s="136" t="s">
        <v>103</v>
      </c>
      <c r="K6" s="136"/>
      <c r="L6" s="136"/>
      <c r="M6" s="136"/>
    </row>
    <row r="7" spans="1:13" ht="28.2" x14ac:dyDescent="0.3">
      <c r="A7" s="4" t="s">
        <v>1</v>
      </c>
      <c r="B7" s="5">
        <v>2023</v>
      </c>
      <c r="C7" s="6">
        <v>2024</v>
      </c>
      <c r="D7" s="7" t="s">
        <v>117</v>
      </c>
      <c r="E7" s="7" t="s">
        <v>118</v>
      </c>
      <c r="F7" s="5">
        <v>2023</v>
      </c>
      <c r="G7" s="6">
        <v>2024</v>
      </c>
      <c r="H7" s="7" t="s">
        <v>117</v>
      </c>
      <c r="I7" s="7" t="s">
        <v>118</v>
      </c>
      <c r="J7" s="5" t="s">
        <v>125</v>
      </c>
      <c r="K7" s="5" t="s">
        <v>126</v>
      </c>
      <c r="L7" s="7" t="s">
        <v>117</v>
      </c>
      <c r="M7" s="7" t="s">
        <v>118</v>
      </c>
    </row>
    <row r="8" spans="1:13" ht="16.8" x14ac:dyDescent="0.3">
      <c r="A8" s="84" t="s">
        <v>2</v>
      </c>
      <c r="B8" s="8">
        <f>B9+B18+B20</f>
        <v>3359491.7336999993</v>
      </c>
      <c r="C8" s="8">
        <f>C9+C18+C20</f>
        <v>3438982.4029000001</v>
      </c>
      <c r="D8" s="10">
        <f t="shared" ref="D8:D45" si="0">(C8-B8)/B8*100</f>
        <v>2.3661516533173077</v>
      </c>
      <c r="E8" s="10">
        <f>C8/C$43*100</f>
        <v>17.046049236164158</v>
      </c>
      <c r="F8" s="8">
        <f>F9+F18+F20</f>
        <v>35076224.078779995</v>
      </c>
      <c r="G8" s="8">
        <f>G9+G18+G20</f>
        <v>36232902.273530006</v>
      </c>
      <c r="H8" s="10">
        <f t="shared" ref="H8:H45" si="1">(G8-F8)/F8*100</f>
        <v>3.2976131984792647</v>
      </c>
      <c r="I8" s="10">
        <f>G8/G$43*100</f>
        <v>16.027562349397503</v>
      </c>
      <c r="J8" s="8">
        <f>J9+J18+J20</f>
        <v>35076224.078779995</v>
      </c>
      <c r="K8" s="8">
        <f>K9+K18+K20</f>
        <v>36232902.273530006</v>
      </c>
      <c r="L8" s="10">
        <f t="shared" ref="L8:L45" si="2">(K8-J8)/J8*100</f>
        <v>3.2976131984792647</v>
      </c>
      <c r="M8" s="10">
        <f>K8/K$43*100</f>
        <v>16.027562349397503</v>
      </c>
    </row>
    <row r="9" spans="1:13" ht="15.6" x14ac:dyDescent="0.3">
      <c r="A9" s="9" t="s">
        <v>3</v>
      </c>
      <c r="B9" s="8">
        <f>B10+B11+B12+B13+B14+B15+B16+B17</f>
        <v>2379231.8414699994</v>
      </c>
      <c r="C9" s="8">
        <f>C10+C11+C12+C13+C14+C15+C16+C17</f>
        <v>2381329.9715700001</v>
      </c>
      <c r="D9" s="10">
        <f t="shared" si="0"/>
        <v>8.8185189161907318E-2</v>
      </c>
      <c r="E9" s="10">
        <f>C9/C$43*100</f>
        <v>11.803569541008779</v>
      </c>
      <c r="F9" s="8">
        <f>F10+F11+F12+F13+F14+F15+F16+F17</f>
        <v>23612401.468830001</v>
      </c>
      <c r="G9" s="8">
        <f>G10+G11+G12+G13+G14+G15+G16+G17</f>
        <v>24474448.099620003</v>
      </c>
      <c r="H9" s="10">
        <f t="shared" si="1"/>
        <v>3.6508215055040623</v>
      </c>
      <c r="I9" s="10">
        <f>G9/G$43*100</f>
        <v>10.826230256755421</v>
      </c>
      <c r="J9" s="8">
        <f>J10+J11+J12+J13+J14+J15+J16+J17</f>
        <v>23612401.468830001</v>
      </c>
      <c r="K9" s="8">
        <f>K10+K11+K12+K13+K14+K15+K16+K17</f>
        <v>24474448.099620003</v>
      </c>
      <c r="L9" s="10">
        <f t="shared" si="2"/>
        <v>3.6508215055040623</v>
      </c>
      <c r="M9" s="10">
        <f>K9/K$43*100</f>
        <v>10.826230256755421</v>
      </c>
    </row>
    <row r="10" spans="1:13" ht="13.8" x14ac:dyDescent="0.25">
      <c r="A10" s="11" t="s">
        <v>127</v>
      </c>
      <c r="B10" s="12">
        <v>1116049.9774199999</v>
      </c>
      <c r="C10" s="12">
        <v>1138861.48759</v>
      </c>
      <c r="D10" s="13">
        <f t="shared" si="0"/>
        <v>2.0439505964360185</v>
      </c>
      <c r="E10" s="13">
        <f>C10/C$43*100</f>
        <v>5.6450096907328664</v>
      </c>
      <c r="F10" s="12">
        <v>12322903.541920001</v>
      </c>
      <c r="G10" s="12">
        <v>11914563.67688</v>
      </c>
      <c r="H10" s="13">
        <f t="shared" si="1"/>
        <v>-3.3136660012870482</v>
      </c>
      <c r="I10" s="13">
        <f>G10/G$43*100</f>
        <v>5.2703868642774463</v>
      </c>
      <c r="J10" s="12">
        <v>12322903.541920001</v>
      </c>
      <c r="K10" s="12">
        <v>11914563.67688</v>
      </c>
      <c r="L10" s="13">
        <f t="shared" si="2"/>
        <v>-3.3136660012870482</v>
      </c>
      <c r="M10" s="13">
        <f>K10/K$43*100</f>
        <v>5.2703868642774463</v>
      </c>
    </row>
    <row r="11" spans="1:13" ht="13.8" x14ac:dyDescent="0.25">
      <c r="A11" s="11" t="s">
        <v>128</v>
      </c>
      <c r="B11" s="12">
        <v>486502.71684000001</v>
      </c>
      <c r="C11" s="12">
        <v>350662.47261</v>
      </c>
      <c r="D11" s="13">
        <f t="shared" si="0"/>
        <v>-27.921785331915189</v>
      </c>
      <c r="E11" s="13">
        <f>C11/C$43*100</f>
        <v>1.7381332827828777</v>
      </c>
      <c r="F11" s="12">
        <v>3487955.5940899998</v>
      </c>
      <c r="G11" s="12">
        <v>3402916.7572499998</v>
      </c>
      <c r="H11" s="13">
        <f t="shared" si="1"/>
        <v>-2.4380710862285637</v>
      </c>
      <c r="I11" s="13">
        <f>G11/G$43*100</f>
        <v>1.5052744073576061</v>
      </c>
      <c r="J11" s="12">
        <v>3487955.5940899998</v>
      </c>
      <c r="K11" s="12">
        <v>3402916.7572499998</v>
      </c>
      <c r="L11" s="13">
        <f t="shared" si="2"/>
        <v>-2.4380710862285637</v>
      </c>
      <c r="M11" s="13">
        <f>K11/K$43*100</f>
        <v>1.5052744073576061</v>
      </c>
    </row>
    <row r="12" spans="1:13" ht="13.8" x14ac:dyDescent="0.25">
      <c r="A12" s="11" t="s">
        <v>129</v>
      </c>
      <c r="B12" s="12">
        <v>235797.10909000001</v>
      </c>
      <c r="C12" s="12">
        <v>248188.52987</v>
      </c>
      <c r="D12" s="13">
        <f t="shared" si="0"/>
        <v>5.255119890070568</v>
      </c>
      <c r="E12" s="13">
        <f>C12/C$43*100</f>
        <v>1.2301993451457154</v>
      </c>
      <c r="F12" s="12">
        <v>2403020.4398699999</v>
      </c>
      <c r="G12" s="12">
        <v>2728088.74657</v>
      </c>
      <c r="H12" s="13">
        <f t="shared" si="1"/>
        <v>13.527488210528324</v>
      </c>
      <c r="I12" s="13">
        <f>G12/G$43*100</f>
        <v>1.2067653910319913</v>
      </c>
      <c r="J12" s="12">
        <v>2403020.4398699999</v>
      </c>
      <c r="K12" s="12">
        <v>2728088.74657</v>
      </c>
      <c r="L12" s="13">
        <f t="shared" si="2"/>
        <v>13.527488210528324</v>
      </c>
      <c r="M12" s="13">
        <f>K12/K$43*100</f>
        <v>1.2067653910319913</v>
      </c>
    </row>
    <row r="13" spans="1:13" ht="13.8" x14ac:dyDescent="0.25">
      <c r="A13" s="11" t="s">
        <v>130</v>
      </c>
      <c r="B13" s="12">
        <v>169054.52851999999</v>
      </c>
      <c r="C13" s="12">
        <v>179420.45258000001</v>
      </c>
      <c r="D13" s="13">
        <f t="shared" si="0"/>
        <v>6.1317044569874852</v>
      </c>
      <c r="E13" s="13">
        <f>C13/C$43*100</f>
        <v>0.88933571340012196</v>
      </c>
      <c r="F13" s="12">
        <v>1607590.2088200001</v>
      </c>
      <c r="G13" s="12">
        <v>1856211.0451700001</v>
      </c>
      <c r="H13" s="13">
        <f t="shared" si="1"/>
        <v>15.465436090985657</v>
      </c>
      <c r="I13" s="13">
        <f>G13/G$43*100</f>
        <v>0.82109178104224845</v>
      </c>
      <c r="J13" s="12">
        <v>1607590.2088200001</v>
      </c>
      <c r="K13" s="12">
        <v>1856211.0451700001</v>
      </c>
      <c r="L13" s="13">
        <f t="shared" si="2"/>
        <v>15.465436090985657</v>
      </c>
      <c r="M13" s="13">
        <f>K13/K$43*100</f>
        <v>0.82109178104224845</v>
      </c>
    </row>
    <row r="14" spans="1:13" ht="13.8" x14ac:dyDescent="0.25">
      <c r="A14" s="11" t="s">
        <v>131</v>
      </c>
      <c r="B14" s="12">
        <v>238499.42421</v>
      </c>
      <c r="C14" s="12">
        <v>288020.40950000001</v>
      </c>
      <c r="D14" s="13">
        <f t="shared" si="0"/>
        <v>20.763565972552005</v>
      </c>
      <c r="E14" s="13">
        <f>C14/C$43*100</f>
        <v>1.4276345459683142</v>
      </c>
      <c r="F14" s="12">
        <v>1862380.4334</v>
      </c>
      <c r="G14" s="12">
        <v>2639345.5926799998</v>
      </c>
      <c r="H14" s="13">
        <f t="shared" si="1"/>
        <v>41.718928385730315</v>
      </c>
      <c r="I14" s="13">
        <f>G14/G$43*100</f>
        <v>1.1675100086914703</v>
      </c>
      <c r="J14" s="12">
        <v>1862380.4334</v>
      </c>
      <c r="K14" s="12">
        <v>2639345.5926799998</v>
      </c>
      <c r="L14" s="13">
        <f t="shared" si="2"/>
        <v>41.718928385730315</v>
      </c>
      <c r="M14" s="13">
        <f>K14/K$43*100</f>
        <v>1.1675100086914703</v>
      </c>
    </row>
    <row r="15" spans="1:13" ht="13.8" x14ac:dyDescent="0.25">
      <c r="A15" s="11" t="s">
        <v>132</v>
      </c>
      <c r="B15" s="12">
        <v>54033.278680000003</v>
      </c>
      <c r="C15" s="12">
        <v>71410.017909999995</v>
      </c>
      <c r="D15" s="13">
        <f t="shared" si="0"/>
        <v>32.159327833703813</v>
      </c>
      <c r="E15" s="13">
        <f>C15/C$43*100</f>
        <v>0.3539589735099381</v>
      </c>
      <c r="F15" s="12">
        <v>871187.10652999999</v>
      </c>
      <c r="G15" s="12">
        <v>813567.17671999999</v>
      </c>
      <c r="H15" s="13">
        <f t="shared" si="1"/>
        <v>-6.6139557596879808</v>
      </c>
      <c r="I15" s="13">
        <f>G15/G$43*100</f>
        <v>0.3598800491295206</v>
      </c>
      <c r="J15" s="12">
        <v>871187.10652999999</v>
      </c>
      <c r="K15" s="12">
        <v>813567.17671999999</v>
      </c>
      <c r="L15" s="13">
        <f t="shared" si="2"/>
        <v>-6.6139557596879808</v>
      </c>
      <c r="M15" s="13">
        <f>K15/K$43*100</f>
        <v>0.3598800491295206</v>
      </c>
    </row>
    <row r="16" spans="1:13" ht="13.8" x14ac:dyDescent="0.25">
      <c r="A16" s="11" t="s">
        <v>133</v>
      </c>
      <c r="B16" s="12">
        <v>67533.291320000004</v>
      </c>
      <c r="C16" s="12">
        <v>90566.730309999999</v>
      </c>
      <c r="D16" s="13">
        <f t="shared" si="0"/>
        <v>34.10679168716694</v>
      </c>
      <c r="E16" s="13">
        <f>C16/C$43*100</f>
        <v>0.44891330142335484</v>
      </c>
      <c r="F16" s="12">
        <v>922288.60167999996</v>
      </c>
      <c r="G16" s="12">
        <v>978689.84886000003</v>
      </c>
      <c r="H16" s="13">
        <f t="shared" si="1"/>
        <v>6.1153577174500544</v>
      </c>
      <c r="I16" s="13">
        <f>G16/G$43*100</f>
        <v>0.43292178073147364</v>
      </c>
      <c r="J16" s="12">
        <v>922288.60167999996</v>
      </c>
      <c r="K16" s="12">
        <v>978689.84886000003</v>
      </c>
      <c r="L16" s="13">
        <f t="shared" si="2"/>
        <v>6.1153577174500544</v>
      </c>
      <c r="M16" s="13">
        <f>K16/K$43*100</f>
        <v>0.43292178073147364</v>
      </c>
    </row>
    <row r="17" spans="1:13" ht="13.8" x14ac:dyDescent="0.25">
      <c r="A17" s="11" t="s">
        <v>134</v>
      </c>
      <c r="B17" s="12">
        <v>11761.51539</v>
      </c>
      <c r="C17" s="12">
        <v>14199.8712</v>
      </c>
      <c r="D17" s="13">
        <f t="shared" si="0"/>
        <v>20.731646638605461</v>
      </c>
      <c r="E17" s="13">
        <f>C17/C$43*100</f>
        <v>7.0384688045589838E-2</v>
      </c>
      <c r="F17" s="12">
        <v>135075.54251999999</v>
      </c>
      <c r="G17" s="12">
        <v>141065.25549000001</v>
      </c>
      <c r="H17" s="13">
        <f t="shared" si="1"/>
        <v>4.4343430781432209</v>
      </c>
      <c r="I17" s="13">
        <f>G17/G$43*100</f>
        <v>6.2399974493663198E-2</v>
      </c>
      <c r="J17" s="12">
        <v>135075.54251999999</v>
      </c>
      <c r="K17" s="12">
        <v>141065.25549000001</v>
      </c>
      <c r="L17" s="13">
        <f t="shared" si="2"/>
        <v>4.4343430781432209</v>
      </c>
      <c r="M17" s="13">
        <f>K17/K$43*100</f>
        <v>6.2399974493663198E-2</v>
      </c>
    </row>
    <row r="18" spans="1:13" ht="15.6" x14ac:dyDescent="0.3">
      <c r="A18" s="9" t="s">
        <v>12</v>
      </c>
      <c r="B18" s="8">
        <f>B19</f>
        <v>305794.31200999999</v>
      </c>
      <c r="C18" s="8">
        <f>C19</f>
        <v>348115.00095999998</v>
      </c>
      <c r="D18" s="10">
        <f t="shared" si="0"/>
        <v>13.83959324548065</v>
      </c>
      <c r="E18" s="10">
        <f>C18/C$43*100</f>
        <v>1.7255061966026708</v>
      </c>
      <c r="F18" s="8">
        <f>F19</f>
        <v>3485634.77153</v>
      </c>
      <c r="G18" s="8">
        <f>G19</f>
        <v>3863099.14011</v>
      </c>
      <c r="H18" s="10">
        <f t="shared" si="1"/>
        <v>10.829142848328717</v>
      </c>
      <c r="I18" s="10">
        <f>G18/G$43*100</f>
        <v>1.7088352973382916</v>
      </c>
      <c r="J18" s="8">
        <f>J19</f>
        <v>3485634.77153</v>
      </c>
      <c r="K18" s="8">
        <f>K19</f>
        <v>3863099.14011</v>
      </c>
      <c r="L18" s="10">
        <f t="shared" si="2"/>
        <v>10.829142848328717</v>
      </c>
      <c r="M18" s="10">
        <f>K18/K$43*100</f>
        <v>1.7088352973382916</v>
      </c>
    </row>
    <row r="19" spans="1:13" ht="13.8" x14ac:dyDescent="0.25">
      <c r="A19" s="11" t="s">
        <v>135</v>
      </c>
      <c r="B19" s="12">
        <v>305794.31200999999</v>
      </c>
      <c r="C19" s="12">
        <v>348115.00095999998</v>
      </c>
      <c r="D19" s="13">
        <f t="shared" si="0"/>
        <v>13.83959324548065</v>
      </c>
      <c r="E19" s="13">
        <f>C19/C$43*100</f>
        <v>1.7255061966026708</v>
      </c>
      <c r="F19" s="12">
        <v>3485634.77153</v>
      </c>
      <c r="G19" s="12">
        <v>3863099.14011</v>
      </c>
      <c r="H19" s="13">
        <f t="shared" si="1"/>
        <v>10.829142848328717</v>
      </c>
      <c r="I19" s="13">
        <f>G19/G$43*100</f>
        <v>1.7088352973382916</v>
      </c>
      <c r="J19" s="12">
        <v>3485634.77153</v>
      </c>
      <c r="K19" s="12">
        <v>3863099.14011</v>
      </c>
      <c r="L19" s="13">
        <f t="shared" si="2"/>
        <v>10.829142848328717</v>
      </c>
      <c r="M19" s="13">
        <f>K19/K$43*100</f>
        <v>1.7088352973382916</v>
      </c>
    </row>
    <row r="20" spans="1:13" ht="15.6" x14ac:dyDescent="0.3">
      <c r="A20" s="9" t="s">
        <v>109</v>
      </c>
      <c r="B20" s="8">
        <f>B21</f>
        <v>674465.58022</v>
      </c>
      <c r="C20" s="8">
        <f>C21</f>
        <v>709537.43036999996</v>
      </c>
      <c r="D20" s="10">
        <f t="shared" si="0"/>
        <v>5.1999466212286283</v>
      </c>
      <c r="E20" s="10">
        <f>C20/C$43*100</f>
        <v>3.5169734985527099</v>
      </c>
      <c r="F20" s="8">
        <f>F21</f>
        <v>7978187.8384199999</v>
      </c>
      <c r="G20" s="8">
        <f>G21</f>
        <v>7895355.0338000003</v>
      </c>
      <c r="H20" s="10">
        <f t="shared" si="1"/>
        <v>-1.0382408423766043</v>
      </c>
      <c r="I20" s="10">
        <f>G20/G$43*100</f>
        <v>3.49249679530379</v>
      </c>
      <c r="J20" s="8">
        <f>J21</f>
        <v>7978187.8384199999</v>
      </c>
      <c r="K20" s="8">
        <f>K21</f>
        <v>7895355.0338000003</v>
      </c>
      <c r="L20" s="10">
        <f t="shared" si="2"/>
        <v>-1.0382408423766043</v>
      </c>
      <c r="M20" s="10">
        <f>K20/K$43*100</f>
        <v>3.49249679530379</v>
      </c>
    </row>
    <row r="21" spans="1:13" ht="13.8" x14ac:dyDescent="0.25">
      <c r="A21" s="11" t="s">
        <v>136</v>
      </c>
      <c r="B21" s="12">
        <v>674465.58022</v>
      </c>
      <c r="C21" s="12">
        <v>709537.43036999996</v>
      </c>
      <c r="D21" s="13">
        <f t="shared" si="0"/>
        <v>5.1999466212286283</v>
      </c>
      <c r="E21" s="13">
        <f>C21/C$43*100</f>
        <v>3.5169734985527099</v>
      </c>
      <c r="F21" s="12">
        <v>7978187.8384199999</v>
      </c>
      <c r="G21" s="12">
        <v>7895355.0338000003</v>
      </c>
      <c r="H21" s="13">
        <f t="shared" si="1"/>
        <v>-1.0382408423766043</v>
      </c>
      <c r="I21" s="13">
        <f>G21/G$43*100</f>
        <v>3.49249679530379</v>
      </c>
      <c r="J21" s="12">
        <v>7978187.8384199999</v>
      </c>
      <c r="K21" s="12">
        <v>7895355.0338000003</v>
      </c>
      <c r="L21" s="13">
        <f t="shared" si="2"/>
        <v>-1.0382408423766043</v>
      </c>
      <c r="M21" s="13">
        <f>K21/K$43*100</f>
        <v>3.49249679530379</v>
      </c>
    </row>
    <row r="22" spans="1:13" ht="16.8" x14ac:dyDescent="0.3">
      <c r="A22" s="84" t="s">
        <v>14</v>
      </c>
      <c r="B22" s="8">
        <f>B23+B27+B29</f>
        <v>15753711.636809999</v>
      </c>
      <c r="C22" s="8">
        <f>C23+C27+C29</f>
        <v>16199435.948479999</v>
      </c>
      <c r="D22" s="10">
        <f t="shared" si="0"/>
        <v>2.8293288714801901</v>
      </c>
      <c r="E22" s="10">
        <f>C22/C$43*100</f>
        <v>80.295956892079303</v>
      </c>
      <c r="F22" s="8">
        <f>F23+F27+F29</f>
        <v>180641087.40425998</v>
      </c>
      <c r="G22" s="8">
        <f>G23+G27+G29</f>
        <v>183821570.66694999</v>
      </c>
      <c r="H22" s="10">
        <f t="shared" si="1"/>
        <v>1.7606643695475253</v>
      </c>
      <c r="I22" s="10">
        <f>G22/G$43*100</f>
        <v>81.313157383505512</v>
      </c>
      <c r="J22" s="8">
        <f>J23+J27+J29</f>
        <v>180641087.40425998</v>
      </c>
      <c r="K22" s="8">
        <f>K23+K27+K29</f>
        <v>183821570.66694999</v>
      </c>
      <c r="L22" s="10">
        <f t="shared" si="2"/>
        <v>1.7606643695475253</v>
      </c>
      <c r="M22" s="10">
        <f>K22/K$43*100</f>
        <v>81.313157383505512</v>
      </c>
    </row>
    <row r="23" spans="1:13" ht="15.6" x14ac:dyDescent="0.3">
      <c r="A23" s="9" t="s">
        <v>15</v>
      </c>
      <c r="B23" s="8">
        <f>B24+B25+B26</f>
        <v>1134029.1203600001</v>
      </c>
      <c r="C23" s="8">
        <f>C24+C25+C26</f>
        <v>1140151.1403099999</v>
      </c>
      <c r="D23" s="10">
        <f>(C23-B23)/B23*100</f>
        <v>0.53984680288072517</v>
      </c>
      <c r="E23" s="10">
        <f>C23/C$43*100</f>
        <v>5.6514021293054313</v>
      </c>
      <c r="F23" s="8">
        <f>F24+F25+F26</f>
        <v>14161288.69795</v>
      </c>
      <c r="G23" s="8">
        <f>G24+G25+G26</f>
        <v>13889852.069950001</v>
      </c>
      <c r="H23" s="10">
        <f t="shared" si="1"/>
        <v>-1.9167508959780759</v>
      </c>
      <c r="I23" s="10">
        <f>G23/G$43*100</f>
        <v>6.1441523064981549</v>
      </c>
      <c r="J23" s="8">
        <f>J24+J25+J26</f>
        <v>14161288.69795</v>
      </c>
      <c r="K23" s="8">
        <f>K24+K25+K26</f>
        <v>13889852.069950001</v>
      </c>
      <c r="L23" s="10">
        <f t="shared" si="2"/>
        <v>-1.9167508959780759</v>
      </c>
      <c r="M23" s="10">
        <f>K23/K$43*100</f>
        <v>6.1441523064981549</v>
      </c>
    </row>
    <row r="24" spans="1:13" ht="13.8" x14ac:dyDescent="0.25">
      <c r="A24" s="11" t="s">
        <v>137</v>
      </c>
      <c r="B24" s="12">
        <v>763046.57807000005</v>
      </c>
      <c r="C24" s="12">
        <v>782577.90162000002</v>
      </c>
      <c r="D24" s="13">
        <f t="shared" si="0"/>
        <v>2.5596502377877401</v>
      </c>
      <c r="E24" s="13">
        <f>C24/C$43*100</f>
        <v>3.8790141615436617</v>
      </c>
      <c r="F24" s="12">
        <v>9551140.3393399995</v>
      </c>
      <c r="G24" s="12">
        <v>9495711.7713900004</v>
      </c>
      <c r="H24" s="13">
        <f t="shared" si="1"/>
        <v>-0.58033455671984535</v>
      </c>
      <c r="I24" s="13">
        <f>G24/G$43*100</f>
        <v>4.2004118609909398</v>
      </c>
      <c r="J24" s="12">
        <v>9551140.3393399995</v>
      </c>
      <c r="K24" s="12">
        <v>9495711.7713900004</v>
      </c>
      <c r="L24" s="13">
        <f t="shared" si="2"/>
        <v>-0.58033455671984535</v>
      </c>
      <c r="M24" s="13">
        <f>K24/K$43*100</f>
        <v>4.2004118609909398</v>
      </c>
    </row>
    <row r="25" spans="1:13" ht="13.8" x14ac:dyDescent="0.25">
      <c r="A25" s="11" t="s">
        <v>138</v>
      </c>
      <c r="B25" s="12">
        <v>115523.47911</v>
      </c>
      <c r="C25" s="12">
        <v>110162.57881000001</v>
      </c>
      <c r="D25" s="13">
        <f t="shared" si="0"/>
        <v>-4.6405287836729814</v>
      </c>
      <c r="E25" s="13">
        <f>C25/C$43*100</f>
        <v>0.54604430101024826</v>
      </c>
      <c r="F25" s="12">
        <v>1858438.89753</v>
      </c>
      <c r="G25" s="12">
        <v>1526663.2254699999</v>
      </c>
      <c r="H25" s="13">
        <f t="shared" si="1"/>
        <v>-17.852385273519292</v>
      </c>
      <c r="I25" s="13">
        <f>G25/G$43*100</f>
        <v>0.67531686664328727</v>
      </c>
      <c r="J25" s="12">
        <v>1858438.89753</v>
      </c>
      <c r="K25" s="12">
        <v>1526663.2254699999</v>
      </c>
      <c r="L25" s="13">
        <f t="shared" si="2"/>
        <v>-17.852385273519292</v>
      </c>
      <c r="M25" s="13">
        <f>K25/K$43*100</f>
        <v>0.67531686664328727</v>
      </c>
    </row>
    <row r="26" spans="1:13" ht="13.8" x14ac:dyDescent="0.25">
      <c r="A26" s="11" t="s">
        <v>139</v>
      </c>
      <c r="B26" s="12">
        <v>255459.06318</v>
      </c>
      <c r="C26" s="12">
        <v>247410.65987999999</v>
      </c>
      <c r="D26" s="13">
        <f t="shared" si="0"/>
        <v>-3.1505647910127146</v>
      </c>
      <c r="E26" s="13">
        <f>C26/C$43*100</f>
        <v>1.2263436667515215</v>
      </c>
      <c r="F26" s="12">
        <v>2751709.4610799998</v>
      </c>
      <c r="G26" s="12">
        <v>2867477.0730900001</v>
      </c>
      <c r="H26" s="13">
        <f t="shared" si="1"/>
        <v>4.2071161090009639</v>
      </c>
      <c r="I26" s="13">
        <f>G26/G$43*100</f>
        <v>1.2684235788639266</v>
      </c>
      <c r="J26" s="12">
        <v>2751709.4610799998</v>
      </c>
      <c r="K26" s="12">
        <v>2867477.0730900001</v>
      </c>
      <c r="L26" s="13">
        <f t="shared" si="2"/>
        <v>4.2071161090009639</v>
      </c>
      <c r="M26" s="13">
        <f>K26/K$43*100</f>
        <v>1.2684235788639266</v>
      </c>
    </row>
    <row r="27" spans="1:13" ht="15.6" x14ac:dyDescent="0.3">
      <c r="A27" s="9" t="s">
        <v>19</v>
      </c>
      <c r="B27" s="8">
        <f>B28</f>
        <v>2696474.2695900002</v>
      </c>
      <c r="C27" s="8">
        <f>C28</f>
        <v>2658127.88851</v>
      </c>
      <c r="D27" s="10">
        <f t="shared" si="0"/>
        <v>-1.4220933428684552</v>
      </c>
      <c r="E27" s="10">
        <f>C27/C$43*100</f>
        <v>13.175577410734455</v>
      </c>
      <c r="F27" s="8">
        <f>F28</f>
        <v>30492911.381730001</v>
      </c>
      <c r="G27" s="8">
        <f>G28</f>
        <v>30785241.699200001</v>
      </c>
      <c r="H27" s="10">
        <f t="shared" si="1"/>
        <v>0.95868286832444127</v>
      </c>
      <c r="I27" s="10">
        <f>G27/G$43*100</f>
        <v>13.617799011802125</v>
      </c>
      <c r="J27" s="8">
        <f>J28</f>
        <v>30492911.381730001</v>
      </c>
      <c r="K27" s="8">
        <f>K28</f>
        <v>30785241.699200001</v>
      </c>
      <c r="L27" s="10">
        <f t="shared" si="2"/>
        <v>0.95868286832444127</v>
      </c>
      <c r="M27" s="10">
        <f>K27/K$43*100</f>
        <v>13.617799011802125</v>
      </c>
    </row>
    <row r="28" spans="1:13" ht="13.8" x14ac:dyDescent="0.25">
      <c r="A28" s="11" t="s">
        <v>140</v>
      </c>
      <c r="B28" s="12">
        <v>2696474.2695900002</v>
      </c>
      <c r="C28" s="12">
        <v>2658127.88851</v>
      </c>
      <c r="D28" s="13">
        <f t="shared" si="0"/>
        <v>-1.4220933428684552</v>
      </c>
      <c r="E28" s="13">
        <f>C28/C$43*100</f>
        <v>13.175577410734455</v>
      </c>
      <c r="F28" s="12">
        <v>30492911.381730001</v>
      </c>
      <c r="G28" s="12">
        <v>30785241.699200001</v>
      </c>
      <c r="H28" s="13">
        <f t="shared" si="1"/>
        <v>0.95868286832444127</v>
      </c>
      <c r="I28" s="13">
        <f>G28/G$43*100</f>
        <v>13.617799011802125</v>
      </c>
      <c r="J28" s="12">
        <v>30492911.381730001</v>
      </c>
      <c r="K28" s="12">
        <v>30785241.699200001</v>
      </c>
      <c r="L28" s="13">
        <f t="shared" si="2"/>
        <v>0.95868286832444127</v>
      </c>
      <c r="M28" s="13">
        <f>K28/K$43*100</f>
        <v>13.617799011802125</v>
      </c>
    </row>
    <row r="29" spans="1:13" ht="15.6" x14ac:dyDescent="0.3">
      <c r="A29" s="9" t="s">
        <v>21</v>
      </c>
      <c r="B29" s="8">
        <f>B30+B31+B32+B33+B34+B35+B36+B37+B38+B39+B40</f>
        <v>11923208.246859999</v>
      </c>
      <c r="C29" s="8">
        <f>C30+C31+C32+C33+C34+C35+C36+C37+C38+C39+C40</f>
        <v>12401156.919659998</v>
      </c>
      <c r="D29" s="10">
        <f t="shared" si="0"/>
        <v>4.0085576206040656</v>
      </c>
      <c r="E29" s="10">
        <f>C29/C$43*100</f>
        <v>61.46897735203941</v>
      </c>
      <c r="F29" s="8">
        <f>F30+F31+F32+F33+F34+F35+F36+F37+F38+F39+F40</f>
        <v>135986887.32457998</v>
      </c>
      <c r="G29" s="8">
        <f>G30+G31+G32+G33+G34+G35+G36+G37+G38+G39+G40</f>
        <v>139146476.8978</v>
      </c>
      <c r="H29" s="10">
        <f t="shared" si="1"/>
        <v>2.3234516469801649</v>
      </c>
      <c r="I29" s="10">
        <f>G29/G$43*100</f>
        <v>61.551206065205243</v>
      </c>
      <c r="J29" s="8">
        <f>J30+J31+J32+J33+J34+J35+J36+J37+J38+J39+J40</f>
        <v>135986887.32457998</v>
      </c>
      <c r="K29" s="8">
        <f>K30+K31+K32+K33+K34+K35+K36+K37+K38+K39+K40</f>
        <v>139146476.8978</v>
      </c>
      <c r="L29" s="10">
        <f t="shared" si="2"/>
        <v>2.3234516469801649</v>
      </c>
      <c r="M29" s="10">
        <f>K29/K$43*100</f>
        <v>61.551206065205243</v>
      </c>
    </row>
    <row r="30" spans="1:13" ht="13.8" x14ac:dyDescent="0.25">
      <c r="A30" s="11" t="s">
        <v>141</v>
      </c>
      <c r="B30" s="12">
        <v>1449996.5285499999</v>
      </c>
      <c r="C30" s="12">
        <v>1262830.0470700001</v>
      </c>
      <c r="D30" s="13">
        <f t="shared" si="0"/>
        <v>-12.908064108758024</v>
      </c>
      <c r="E30" s="13">
        <f>C30/C$43*100</f>
        <v>6.2594862774261992</v>
      </c>
      <c r="F30" s="12">
        <v>19242984.16412</v>
      </c>
      <c r="G30" s="12">
        <v>17920376.265840001</v>
      </c>
      <c r="H30" s="13">
        <f t="shared" si="1"/>
        <v>-6.8731953786362352</v>
      </c>
      <c r="I30" s="13">
        <f>G30/G$43*100</f>
        <v>7.9270477909036492</v>
      </c>
      <c r="J30" s="12">
        <v>19242984.16412</v>
      </c>
      <c r="K30" s="12">
        <v>17920376.265840001</v>
      </c>
      <c r="L30" s="13">
        <f t="shared" si="2"/>
        <v>-6.8731953786362352</v>
      </c>
      <c r="M30" s="13">
        <f>K30/K$43*100</f>
        <v>7.9270477909036492</v>
      </c>
    </row>
    <row r="31" spans="1:13" ht="13.8" x14ac:dyDescent="0.25">
      <c r="A31" s="11" t="s">
        <v>142</v>
      </c>
      <c r="B31" s="12">
        <v>3170927.9194200002</v>
      </c>
      <c r="C31" s="12">
        <v>3487427.5685999999</v>
      </c>
      <c r="D31" s="13">
        <f t="shared" si="0"/>
        <v>9.981294347362244</v>
      </c>
      <c r="E31" s="13">
        <f>C31/C$43*100</f>
        <v>17.286178025157074</v>
      </c>
      <c r="F31" s="12">
        <v>34990071.348520003</v>
      </c>
      <c r="G31" s="12">
        <v>37211661.214089997</v>
      </c>
      <c r="H31" s="13">
        <f t="shared" si="1"/>
        <v>6.3492007302350411</v>
      </c>
      <c r="I31" s="13">
        <f>G31/G$43*100</f>
        <v>16.460514692724296</v>
      </c>
      <c r="J31" s="12">
        <v>34990071.348520003</v>
      </c>
      <c r="K31" s="12">
        <v>37211661.214089997</v>
      </c>
      <c r="L31" s="13">
        <f t="shared" si="2"/>
        <v>6.3492007302350411</v>
      </c>
      <c r="M31" s="13">
        <f>K31/K$43*100</f>
        <v>16.460514692724296</v>
      </c>
    </row>
    <row r="32" spans="1:13" ht="13.8" x14ac:dyDescent="0.25">
      <c r="A32" s="11" t="s">
        <v>143</v>
      </c>
      <c r="B32" s="12">
        <v>222202.09070999999</v>
      </c>
      <c r="C32" s="12">
        <v>221165.67335</v>
      </c>
      <c r="D32" s="13">
        <f t="shared" si="0"/>
        <v>-0.46643006674164889</v>
      </c>
      <c r="E32" s="13">
        <f>C32/C$43*100</f>
        <v>1.096254797376794</v>
      </c>
      <c r="F32" s="12">
        <v>1939908.87995</v>
      </c>
      <c r="G32" s="12">
        <v>1912250.6512</v>
      </c>
      <c r="H32" s="13">
        <f t="shared" si="1"/>
        <v>-1.4257488604677597</v>
      </c>
      <c r="I32" s="13">
        <f>G32/G$43*100</f>
        <v>0.8458808049217309</v>
      </c>
      <c r="J32" s="12">
        <v>1939908.87995</v>
      </c>
      <c r="K32" s="12">
        <v>1912250.6512</v>
      </c>
      <c r="L32" s="13">
        <f t="shared" si="2"/>
        <v>-1.4257488604677597</v>
      </c>
      <c r="M32" s="13">
        <f>K32/K$43*100</f>
        <v>0.8458808049217309</v>
      </c>
    </row>
    <row r="33" spans="1:13" ht="13.8" x14ac:dyDescent="0.25">
      <c r="A33" s="11" t="s">
        <v>144</v>
      </c>
      <c r="B33" s="12">
        <v>1431534.7491200001</v>
      </c>
      <c r="C33" s="12">
        <v>1478711.7006999999</v>
      </c>
      <c r="D33" s="13">
        <f t="shared" si="0"/>
        <v>3.2955505696945684</v>
      </c>
      <c r="E33" s="13">
        <f>C33/C$43*100</f>
        <v>7.3295497048686684</v>
      </c>
      <c r="F33" s="12">
        <v>16201134.97184</v>
      </c>
      <c r="G33" s="12">
        <v>16677730.012089999</v>
      </c>
      <c r="H33" s="13">
        <f t="shared" si="1"/>
        <v>2.94173859472434</v>
      </c>
      <c r="I33" s="13">
        <f>G33/G$43*100</f>
        <v>7.3773653459295003</v>
      </c>
      <c r="J33" s="12">
        <v>16201134.97184</v>
      </c>
      <c r="K33" s="12">
        <v>16677730.012089999</v>
      </c>
      <c r="L33" s="13">
        <f t="shared" si="2"/>
        <v>2.94173859472434</v>
      </c>
      <c r="M33" s="13">
        <f>K33/K$43*100</f>
        <v>7.3773653459295003</v>
      </c>
    </row>
    <row r="34" spans="1:13" ht="13.8" x14ac:dyDescent="0.25">
      <c r="A34" s="11" t="s">
        <v>145</v>
      </c>
      <c r="B34" s="12">
        <v>990221.95530000003</v>
      </c>
      <c r="C34" s="12">
        <v>965988.93415999995</v>
      </c>
      <c r="D34" s="13">
        <f t="shared" si="0"/>
        <v>-2.4472312505592133</v>
      </c>
      <c r="E34" s="13">
        <f>C34/C$43*100</f>
        <v>4.7881300350346425</v>
      </c>
      <c r="F34" s="12">
        <v>11327728.27802</v>
      </c>
      <c r="G34" s="12">
        <v>11190108.655579999</v>
      </c>
      <c r="H34" s="13">
        <f t="shared" si="1"/>
        <v>-1.21489162753872</v>
      </c>
      <c r="I34" s="13">
        <f>G34/G$43*100</f>
        <v>4.9499254246841167</v>
      </c>
      <c r="J34" s="12">
        <v>11327728.27802</v>
      </c>
      <c r="K34" s="12">
        <v>11190108.655579999</v>
      </c>
      <c r="L34" s="13">
        <f t="shared" si="2"/>
        <v>-1.21489162753872</v>
      </c>
      <c r="M34" s="13">
        <f>K34/K$43*100</f>
        <v>4.9499254246841167</v>
      </c>
    </row>
    <row r="35" spans="1:13" ht="13.8" x14ac:dyDescent="0.25">
      <c r="A35" s="11" t="s">
        <v>146</v>
      </c>
      <c r="B35" s="12">
        <v>949119.13726999995</v>
      </c>
      <c r="C35" s="12">
        <v>974851.87685</v>
      </c>
      <c r="D35" s="13">
        <f t="shared" si="0"/>
        <v>2.711223340624703</v>
      </c>
      <c r="E35" s="13">
        <f>C35/C$43*100</f>
        <v>4.8320610994517335</v>
      </c>
      <c r="F35" s="12">
        <v>12465030.939549999</v>
      </c>
      <c r="G35" s="12">
        <v>12434194.25979</v>
      </c>
      <c r="H35" s="13">
        <f t="shared" si="1"/>
        <v>-0.2473855051747908</v>
      </c>
      <c r="I35" s="13">
        <f>G35/G$43*100</f>
        <v>5.5002445638724389</v>
      </c>
      <c r="J35" s="12">
        <v>12465030.939549999</v>
      </c>
      <c r="K35" s="12">
        <v>12434194.25979</v>
      </c>
      <c r="L35" s="13">
        <f t="shared" si="2"/>
        <v>-0.2473855051747908</v>
      </c>
      <c r="M35" s="13">
        <f>K35/K$43*100</f>
        <v>5.5002445638724389</v>
      </c>
    </row>
    <row r="36" spans="1:13" ht="13.8" x14ac:dyDescent="0.25">
      <c r="A36" s="11" t="s">
        <v>147</v>
      </c>
      <c r="B36" s="12">
        <v>1347375.1753499999</v>
      </c>
      <c r="C36" s="12">
        <v>1446368.76782</v>
      </c>
      <c r="D36" s="13">
        <f t="shared" si="0"/>
        <v>7.3471438602306911</v>
      </c>
      <c r="E36" s="13">
        <f>C36/C$43*100</f>
        <v>7.1692350647444503</v>
      </c>
      <c r="F36" s="12">
        <v>14859040.421429999</v>
      </c>
      <c r="G36" s="12">
        <v>16149331.251390001</v>
      </c>
      <c r="H36" s="13">
        <f t="shared" si="1"/>
        <v>8.6835407493684382</v>
      </c>
      <c r="I36" s="13">
        <f>G36/G$43*100</f>
        <v>7.143629057885839</v>
      </c>
      <c r="J36" s="12">
        <v>14859040.421429999</v>
      </c>
      <c r="K36" s="12">
        <v>16149331.251390001</v>
      </c>
      <c r="L36" s="13">
        <f t="shared" si="2"/>
        <v>8.6835407493684382</v>
      </c>
      <c r="M36" s="13">
        <f>K36/K$43*100</f>
        <v>7.143629057885839</v>
      </c>
    </row>
    <row r="37" spans="1:13" ht="13.8" x14ac:dyDescent="0.25">
      <c r="A37" s="14" t="s">
        <v>148</v>
      </c>
      <c r="B37" s="12">
        <v>352003.32900000003</v>
      </c>
      <c r="C37" s="12">
        <v>341288.72684999998</v>
      </c>
      <c r="D37" s="13">
        <f t="shared" si="0"/>
        <v>-3.0438922780755999</v>
      </c>
      <c r="E37" s="13">
        <f>C37/C$43*100</f>
        <v>1.6916703140810014</v>
      </c>
      <c r="F37" s="12">
        <v>4598854.2487700004</v>
      </c>
      <c r="G37" s="12">
        <v>4314178.6741399998</v>
      </c>
      <c r="H37" s="13">
        <f t="shared" si="1"/>
        <v>-6.1901412662977817</v>
      </c>
      <c r="I37" s="13">
        <f>G37/G$43*100</f>
        <v>1.9083695577081727</v>
      </c>
      <c r="J37" s="12">
        <v>4598854.2487700004</v>
      </c>
      <c r="K37" s="12">
        <v>4314178.6741399998</v>
      </c>
      <c r="L37" s="13">
        <f t="shared" si="2"/>
        <v>-6.1901412662977817</v>
      </c>
      <c r="M37" s="13">
        <f>K37/K$43*100</f>
        <v>1.9083695577081727</v>
      </c>
    </row>
    <row r="38" spans="1:13" ht="13.8" x14ac:dyDescent="0.25">
      <c r="A38" s="11" t="s">
        <v>149</v>
      </c>
      <c r="B38" s="12">
        <v>694627.24850999995</v>
      </c>
      <c r="C38" s="12">
        <v>617111.62931999995</v>
      </c>
      <c r="D38" s="13">
        <f t="shared" si="0"/>
        <v>-11.159311610115173</v>
      </c>
      <c r="E38" s="13">
        <f>C38/C$43*100</f>
        <v>3.0588453167796246</v>
      </c>
      <c r="F38" s="12">
        <v>7651795.3325100001</v>
      </c>
      <c r="G38" s="12">
        <v>7458366.5296200002</v>
      </c>
      <c r="H38" s="13">
        <f t="shared" si="1"/>
        <v>-2.5278878287319526</v>
      </c>
      <c r="I38" s="13">
        <f>G38/G$43*100</f>
        <v>3.2991956778873255</v>
      </c>
      <c r="J38" s="12">
        <v>7651795.3325100001</v>
      </c>
      <c r="K38" s="12">
        <v>7458366.5296200002</v>
      </c>
      <c r="L38" s="13">
        <f t="shared" si="2"/>
        <v>-2.5278878287319526</v>
      </c>
      <c r="M38" s="13">
        <f>K38/K$43*100</f>
        <v>3.2991956778873255</v>
      </c>
    </row>
    <row r="39" spans="1:13" ht="13.8" x14ac:dyDescent="0.25">
      <c r="A39" s="11" t="s">
        <v>150</v>
      </c>
      <c r="B39" s="12">
        <v>718288.67044999998</v>
      </c>
      <c r="C39" s="12">
        <v>996862.05376000004</v>
      </c>
      <c r="D39" s="13">
        <f>(C39-B39)/B39*100</f>
        <v>38.782928754184148</v>
      </c>
      <c r="E39" s="13">
        <f>C39/C$43*100</f>
        <v>4.941159232372728</v>
      </c>
      <c r="F39" s="12">
        <v>5544666.5769600002</v>
      </c>
      <c r="G39" s="12">
        <v>6734843.4617900001</v>
      </c>
      <c r="H39" s="13">
        <f t="shared" si="1"/>
        <v>21.465256175648051</v>
      </c>
      <c r="I39" s="13">
        <f>G39/G$43*100</f>
        <v>2.9791464863174744</v>
      </c>
      <c r="J39" s="12">
        <v>5544666.5769600002</v>
      </c>
      <c r="K39" s="12">
        <v>6734843.4617900001</v>
      </c>
      <c r="L39" s="13">
        <f t="shared" si="2"/>
        <v>21.465256175648051</v>
      </c>
      <c r="M39" s="13">
        <f>K39/K$43*100</f>
        <v>2.9791464863174744</v>
      </c>
    </row>
    <row r="40" spans="1:13" ht="13.8" x14ac:dyDescent="0.25">
      <c r="A40" s="11" t="s">
        <v>151</v>
      </c>
      <c r="B40" s="12">
        <v>596911.44317999994</v>
      </c>
      <c r="C40" s="12">
        <v>608549.94117999997</v>
      </c>
      <c r="D40" s="13">
        <f>(C40-B40)/B40*100</f>
        <v>1.9497863766854286</v>
      </c>
      <c r="E40" s="13">
        <f>C40/C$43*100</f>
        <v>3.0164074847465052</v>
      </c>
      <c r="F40" s="12">
        <v>7165672.1629100004</v>
      </c>
      <c r="G40" s="12">
        <v>7143435.92227</v>
      </c>
      <c r="H40" s="13">
        <f t="shared" si="1"/>
        <v>-0.3103161871554313</v>
      </c>
      <c r="I40" s="13">
        <f>G40/G$43*100</f>
        <v>3.1598866623706945</v>
      </c>
      <c r="J40" s="12">
        <v>7165672.1629100004</v>
      </c>
      <c r="K40" s="12">
        <v>7143435.92227</v>
      </c>
      <c r="L40" s="13">
        <f t="shared" si="2"/>
        <v>-0.3103161871554313</v>
      </c>
      <c r="M40" s="13">
        <f>K40/K$43*100</f>
        <v>3.1598866623706945</v>
      </c>
    </row>
    <row r="41" spans="1:13" ht="15.6" x14ac:dyDescent="0.3">
      <c r="A41" s="9" t="s">
        <v>30</v>
      </c>
      <c r="B41" s="8">
        <f>B42</f>
        <v>506653.72229000001</v>
      </c>
      <c r="C41" s="8">
        <f>C42</f>
        <v>536241.21492000006</v>
      </c>
      <c r="D41" s="10">
        <f t="shared" si="0"/>
        <v>5.8397858987927602</v>
      </c>
      <c r="E41" s="10">
        <f>C41/C$43*100</f>
        <v>2.6579938717565477</v>
      </c>
      <c r="F41" s="8">
        <f>F42</f>
        <v>5744315.7991300002</v>
      </c>
      <c r="G41" s="8">
        <f>G42</f>
        <v>6011734.0326100001</v>
      </c>
      <c r="H41" s="10">
        <f t="shared" si="1"/>
        <v>4.6553539678389804</v>
      </c>
      <c r="I41" s="10">
        <f>G41/G$43*100</f>
        <v>2.6592802670969804</v>
      </c>
      <c r="J41" s="8">
        <f>J42</f>
        <v>5744315.7991300002</v>
      </c>
      <c r="K41" s="8">
        <f>K42</f>
        <v>6011734.0326100001</v>
      </c>
      <c r="L41" s="10">
        <f t="shared" si="2"/>
        <v>4.6553539678389804</v>
      </c>
      <c r="M41" s="10">
        <f>K41/K$43*100</f>
        <v>2.6592802670969804</v>
      </c>
    </row>
    <row r="42" spans="1:13" ht="13.8" x14ac:dyDescent="0.25">
      <c r="A42" s="11" t="s">
        <v>152</v>
      </c>
      <c r="B42" s="12">
        <v>506653.72229000001</v>
      </c>
      <c r="C42" s="12">
        <v>536241.21492000006</v>
      </c>
      <c r="D42" s="13">
        <f t="shared" si="0"/>
        <v>5.8397858987927602</v>
      </c>
      <c r="E42" s="13">
        <f>C42/C$43*100</f>
        <v>2.6579938717565477</v>
      </c>
      <c r="F42" s="12">
        <v>5744315.7991300002</v>
      </c>
      <c r="G42" s="12">
        <v>6011734.0326100001</v>
      </c>
      <c r="H42" s="13">
        <f t="shared" si="1"/>
        <v>4.6553539678389804</v>
      </c>
      <c r="I42" s="13">
        <f>G42/G$43*100</f>
        <v>2.6592802670969804</v>
      </c>
      <c r="J42" s="12">
        <v>5744315.7991300002</v>
      </c>
      <c r="K42" s="12">
        <v>6011734.0326100001</v>
      </c>
      <c r="L42" s="13">
        <f t="shared" si="2"/>
        <v>4.6553539678389804</v>
      </c>
      <c r="M42" s="13">
        <f>K42/K$43*100</f>
        <v>2.6592802670969804</v>
      </c>
    </row>
    <row r="43" spans="1:13" ht="15.6" x14ac:dyDescent="0.3">
      <c r="A43" s="9" t="s">
        <v>32</v>
      </c>
      <c r="B43" s="8">
        <f>B8+B22+B41</f>
        <v>19619857.092799999</v>
      </c>
      <c r="C43" s="8">
        <f>C8+C22+C41</f>
        <v>20174659.566299997</v>
      </c>
      <c r="D43" s="10">
        <f t="shared" si="0"/>
        <v>2.8277600131124156</v>
      </c>
      <c r="E43" s="10">
        <f>C43/C$43*100</f>
        <v>100</v>
      </c>
      <c r="F43" s="15">
        <f>F8+F22+F41</f>
        <v>221461627.28216997</v>
      </c>
      <c r="G43" s="15">
        <f>G8+G22+G41</f>
        <v>226066206.97308999</v>
      </c>
      <c r="H43" s="16">
        <f t="shared" si="1"/>
        <v>2.0791772134200079</v>
      </c>
      <c r="I43" s="16">
        <f>G43/G$43*100</f>
        <v>100</v>
      </c>
      <c r="J43" s="15">
        <f>J8+J22+J41</f>
        <v>221461627.28216997</v>
      </c>
      <c r="K43" s="15">
        <f>K8+K22+K41</f>
        <v>226066206.97308999</v>
      </c>
      <c r="L43" s="16">
        <f t="shared" si="2"/>
        <v>2.0791772134200079</v>
      </c>
      <c r="M43" s="16">
        <f>K43/K$43*100</f>
        <v>100</v>
      </c>
    </row>
    <row r="44" spans="1:13" ht="30" x14ac:dyDescent="0.25">
      <c r="A44" s="154" t="s">
        <v>221</v>
      </c>
      <c r="B44" s="155">
        <f>B45-B43</f>
        <v>3338193.6801999994</v>
      </c>
      <c r="C44" s="155">
        <f>C45-C43</f>
        <v>3288365.7507000044</v>
      </c>
      <c r="D44" s="156">
        <f t="shared" si="0"/>
        <v>-1.4926614293095675</v>
      </c>
      <c r="E44" s="156">
        <f t="shared" ref="E44" si="3">C44/C$45*100</f>
        <v>14.01509697181905</v>
      </c>
      <c r="F44" s="155">
        <f>F45-F43</f>
        <v>34165801.72883004</v>
      </c>
      <c r="G44" s="155">
        <f>G45-G43</f>
        <v>35859028.283910006</v>
      </c>
      <c r="H44" s="157">
        <f t="shared" si="1"/>
        <v>4.9559104993903178</v>
      </c>
      <c r="I44" s="156">
        <f t="shared" ref="I44" si="4">G44/G$45*100</f>
        <v>13.690558776715529</v>
      </c>
      <c r="J44" s="155">
        <f>J45-J43</f>
        <v>34165801.72883004</v>
      </c>
      <c r="K44" s="155">
        <f>K45-K43</f>
        <v>35859028.283910006</v>
      </c>
      <c r="L44" s="157">
        <f t="shared" si="2"/>
        <v>4.9559104993903178</v>
      </c>
      <c r="M44" s="156">
        <f t="shared" ref="M44" si="5">K44/K$45*100</f>
        <v>13.690558776715529</v>
      </c>
    </row>
    <row r="45" spans="1:13" ht="21" x14ac:dyDescent="0.25">
      <c r="A45" s="158" t="s">
        <v>222</v>
      </c>
      <c r="B45" s="159">
        <v>22958050.772999998</v>
      </c>
      <c r="C45" s="159">
        <v>23463025.317000002</v>
      </c>
      <c r="D45" s="160">
        <f t="shared" si="0"/>
        <v>2.1995532155277</v>
      </c>
      <c r="E45" s="161">
        <f>C45/C$45*100</f>
        <v>100</v>
      </c>
      <c r="F45" s="159">
        <v>255627429.01100001</v>
      </c>
      <c r="G45" s="159">
        <v>261925235.257</v>
      </c>
      <c r="H45" s="160">
        <f t="shared" si="1"/>
        <v>2.4636660746327768</v>
      </c>
      <c r="I45" s="161">
        <f>G45/G$45*100</f>
        <v>100</v>
      </c>
      <c r="J45" s="159">
        <v>255627429.01100001</v>
      </c>
      <c r="K45" s="159">
        <v>261925235.257</v>
      </c>
      <c r="L45" s="160">
        <f t="shared" si="2"/>
        <v>2.4636660746327768</v>
      </c>
      <c r="M45" s="161">
        <f>K45/K$45*100</f>
        <v>100</v>
      </c>
    </row>
  </sheetData>
  <mergeCells count="5">
    <mergeCell ref="B6:E6"/>
    <mergeCell ref="F6:I6"/>
    <mergeCell ref="J6:M6"/>
    <mergeCell ref="A5:M5"/>
    <mergeCell ref="B1:J1"/>
  </mergeCells>
  <conditionalFormatting sqref="D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5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I1" sqref="I1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I1" sqref="I1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54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55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J1" sqref="J1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56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I1" sqref="I1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57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58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zoomScale="90" zoomScaleNormal="90" workbookViewId="0">
      <selection activeCell="S4" sqref="S4"/>
    </sheetView>
  </sheetViews>
  <sheetFormatPr defaultColWidth="9.109375" defaultRowHeight="13.2" x14ac:dyDescent="0.25"/>
  <cols>
    <col min="1" max="1" width="7" customWidth="1"/>
    <col min="2" max="2" width="40.33203125" customWidth="1"/>
    <col min="3" max="3" width="11.5546875" style="33" customWidth="1"/>
    <col min="4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5"/>
      <c r="B1" s="109" t="s">
        <v>59</v>
      </c>
      <c r="C1" s="110" t="s">
        <v>43</v>
      </c>
      <c r="D1" s="110" t="s">
        <v>44</v>
      </c>
      <c r="E1" s="110" t="s">
        <v>45</v>
      </c>
      <c r="F1" s="110" t="s">
        <v>46</v>
      </c>
      <c r="G1" s="110" t="s">
        <v>47</v>
      </c>
      <c r="H1" s="110" t="s">
        <v>48</v>
      </c>
      <c r="I1" s="110" t="s">
        <v>0</v>
      </c>
      <c r="J1" s="110" t="s">
        <v>60</v>
      </c>
      <c r="K1" s="110" t="s">
        <v>49</v>
      </c>
      <c r="L1" s="110" t="s">
        <v>50</v>
      </c>
      <c r="M1" s="110" t="s">
        <v>51</v>
      </c>
      <c r="N1" s="110" t="s">
        <v>52</v>
      </c>
      <c r="O1" s="111" t="s">
        <v>41</v>
      </c>
    </row>
    <row r="2" spans="1:15" s="36" customFormat="1" ht="15" thickTop="1" thickBot="1" x14ac:dyDescent="0.3">
      <c r="A2" s="86">
        <v>2024</v>
      </c>
      <c r="B2" s="112" t="s">
        <v>2</v>
      </c>
      <c r="C2" s="113">
        <f>C4+C6+C8+C10+C12+C14+C16+C18+C20+C22</f>
        <v>3093495.5723499996</v>
      </c>
      <c r="D2" s="113">
        <f t="shared" ref="D2:O2" si="0">D4+D6+D8+D10+D12+D14+D16+D18+D20+D22</f>
        <v>3106782.1772499997</v>
      </c>
      <c r="E2" s="113">
        <f t="shared" si="0"/>
        <v>3068786.68524</v>
      </c>
      <c r="F2" s="113">
        <f t="shared" si="0"/>
        <v>2583409.5874100002</v>
      </c>
      <c r="G2" s="113">
        <f t="shared" si="0"/>
        <v>3146311.9618299995</v>
      </c>
      <c r="H2" s="113">
        <f t="shared" si="0"/>
        <v>2434271.70847</v>
      </c>
      <c r="I2" s="113">
        <f t="shared" si="0"/>
        <v>2845442.4840600002</v>
      </c>
      <c r="J2" s="113">
        <f t="shared" si="0"/>
        <v>2840117.8663700004</v>
      </c>
      <c r="K2" s="113">
        <f t="shared" si="0"/>
        <v>2963292.4241000004</v>
      </c>
      <c r="L2" s="113">
        <f t="shared" si="0"/>
        <v>3380876.2855299995</v>
      </c>
      <c r="M2" s="113">
        <f t="shared" si="0"/>
        <v>3331133.1180199995</v>
      </c>
      <c r="N2" s="113">
        <f t="shared" si="0"/>
        <v>3438982.4029000001</v>
      </c>
      <c r="O2" s="113">
        <f t="shared" si="0"/>
        <v>36232902.273530006</v>
      </c>
    </row>
    <row r="3" spans="1:15" ht="14.4" thickTop="1" x14ac:dyDescent="0.25">
      <c r="A3" s="85">
        <v>2023</v>
      </c>
      <c r="B3" s="112" t="s">
        <v>2</v>
      </c>
      <c r="C3" s="113">
        <f>C5+C7+C9+C11+C13+C15+C17+C19+C21+C23</f>
        <v>2858630.5949900001</v>
      </c>
      <c r="D3" s="113">
        <f t="shared" ref="D3:O3" si="1">D5+D7+D9+D11+D13+D15+D17+D19+D21+D23</f>
        <v>2542780.2573000002</v>
      </c>
      <c r="E3" s="113">
        <f t="shared" si="1"/>
        <v>3180491.2318200003</v>
      </c>
      <c r="F3" s="113">
        <f t="shared" si="1"/>
        <v>2551460.2517300001</v>
      </c>
      <c r="G3" s="113">
        <f t="shared" si="1"/>
        <v>2884997.9796800003</v>
      </c>
      <c r="H3" s="113">
        <f t="shared" si="1"/>
        <v>2566446.5895700003</v>
      </c>
      <c r="I3" s="113">
        <f t="shared" si="1"/>
        <v>2786423.9822200001</v>
      </c>
      <c r="J3" s="113">
        <f t="shared" si="1"/>
        <v>2802146.9048999995</v>
      </c>
      <c r="K3" s="113">
        <f t="shared" si="1"/>
        <v>3025446.9275500001</v>
      </c>
      <c r="L3" s="113">
        <f t="shared" si="1"/>
        <v>3216542.4023299995</v>
      </c>
      <c r="M3" s="113">
        <f t="shared" si="1"/>
        <v>3301365.2229899997</v>
      </c>
      <c r="N3" s="113">
        <f t="shared" si="1"/>
        <v>3359491.7336999993</v>
      </c>
      <c r="O3" s="113">
        <f t="shared" si="1"/>
        <v>35076224.078779995</v>
      </c>
    </row>
    <row r="4" spans="1:15" s="36" customFormat="1" ht="13.8" x14ac:dyDescent="0.25">
      <c r="A4" s="86">
        <v>2024</v>
      </c>
      <c r="B4" s="114" t="s">
        <v>127</v>
      </c>
      <c r="C4" s="115">
        <v>1010018.50264</v>
      </c>
      <c r="D4" s="115">
        <v>1046831.47796</v>
      </c>
      <c r="E4" s="115">
        <v>1037467.4981</v>
      </c>
      <c r="F4" s="115">
        <v>865281.91015000001</v>
      </c>
      <c r="G4" s="115">
        <v>1059569.3350200001</v>
      </c>
      <c r="H4" s="115">
        <v>809270.67231000005</v>
      </c>
      <c r="I4" s="115">
        <v>942077.37652000005</v>
      </c>
      <c r="J4" s="115">
        <v>965280.26856999996</v>
      </c>
      <c r="K4" s="115">
        <v>944464.50173999998</v>
      </c>
      <c r="L4" s="115">
        <v>1035528.3507</v>
      </c>
      <c r="M4" s="115">
        <v>1059912.2955799999</v>
      </c>
      <c r="N4" s="115">
        <v>1138861.48759</v>
      </c>
      <c r="O4" s="116">
        <v>11914563.67688</v>
      </c>
    </row>
    <row r="5" spans="1:15" ht="13.8" x14ac:dyDescent="0.25">
      <c r="A5" s="85">
        <v>2023</v>
      </c>
      <c r="B5" s="114" t="s">
        <v>127</v>
      </c>
      <c r="C5" s="115">
        <v>981429.15509999997</v>
      </c>
      <c r="D5" s="115">
        <v>821994.12534999999</v>
      </c>
      <c r="E5" s="115">
        <v>1114114.7434100001</v>
      </c>
      <c r="F5" s="115">
        <v>857018.47326999996</v>
      </c>
      <c r="G5" s="115">
        <v>936747.82698000001</v>
      </c>
      <c r="H5" s="115">
        <v>771917.26075999998</v>
      </c>
      <c r="I5" s="115">
        <v>1099661.09638</v>
      </c>
      <c r="J5" s="115">
        <v>1112376.80541</v>
      </c>
      <c r="K5" s="115">
        <v>1162309.4901099999</v>
      </c>
      <c r="L5" s="115">
        <v>1185201.1598199999</v>
      </c>
      <c r="M5" s="115">
        <v>1164083.4279100001</v>
      </c>
      <c r="N5" s="115">
        <v>1116049.9774199999</v>
      </c>
      <c r="O5" s="116">
        <v>12322903.541920001</v>
      </c>
    </row>
    <row r="6" spans="1:15" s="36" customFormat="1" ht="13.8" x14ac:dyDescent="0.25">
      <c r="A6" s="86">
        <v>2024</v>
      </c>
      <c r="B6" s="114" t="s">
        <v>128</v>
      </c>
      <c r="C6" s="115">
        <v>365785.27990999998</v>
      </c>
      <c r="D6" s="115">
        <v>318991.65909999999</v>
      </c>
      <c r="E6" s="115">
        <v>276710.30596000003</v>
      </c>
      <c r="F6" s="115">
        <v>211809.35589000001</v>
      </c>
      <c r="G6" s="115">
        <v>283637.45987000002</v>
      </c>
      <c r="H6" s="115">
        <v>259746.26730000001</v>
      </c>
      <c r="I6" s="115">
        <v>205538.96611000001</v>
      </c>
      <c r="J6" s="115">
        <v>213029.55345000001</v>
      </c>
      <c r="K6" s="115">
        <v>267560.30914000003</v>
      </c>
      <c r="L6" s="115">
        <v>289040.44416000001</v>
      </c>
      <c r="M6" s="115">
        <v>360404.68375000003</v>
      </c>
      <c r="N6" s="115">
        <v>350662.47261</v>
      </c>
      <c r="O6" s="116">
        <v>3402916.7572499998</v>
      </c>
    </row>
    <row r="7" spans="1:15" ht="13.8" x14ac:dyDescent="0.25">
      <c r="A7" s="85">
        <v>2023</v>
      </c>
      <c r="B7" s="114" t="s">
        <v>128</v>
      </c>
      <c r="C7" s="115">
        <v>324176.46178999997</v>
      </c>
      <c r="D7" s="115">
        <v>307939.05497</v>
      </c>
      <c r="E7" s="115">
        <v>306940.50368000002</v>
      </c>
      <c r="F7" s="115">
        <v>234938.64133000001</v>
      </c>
      <c r="G7" s="115">
        <v>248942.20541</v>
      </c>
      <c r="H7" s="115">
        <v>272478.71665000002</v>
      </c>
      <c r="I7" s="115">
        <v>197102.69247000001</v>
      </c>
      <c r="J7" s="115">
        <v>157582.85154</v>
      </c>
      <c r="K7" s="115">
        <v>244012.00262000001</v>
      </c>
      <c r="L7" s="115">
        <v>311948.44621000002</v>
      </c>
      <c r="M7" s="115">
        <v>395391.30057999998</v>
      </c>
      <c r="N7" s="115">
        <v>486502.71684000001</v>
      </c>
      <c r="O7" s="116">
        <v>3487955.5940899998</v>
      </c>
    </row>
    <row r="8" spans="1:15" s="36" customFormat="1" ht="13.8" x14ac:dyDescent="0.25">
      <c r="A8" s="86">
        <v>2024</v>
      </c>
      <c r="B8" s="114" t="s">
        <v>129</v>
      </c>
      <c r="C8" s="115">
        <v>232093.38761000001</v>
      </c>
      <c r="D8" s="115">
        <v>234175.94453000001</v>
      </c>
      <c r="E8" s="115">
        <v>239526.91080000001</v>
      </c>
      <c r="F8" s="115">
        <v>199640.10302000001</v>
      </c>
      <c r="G8" s="115">
        <v>216877.72351000001</v>
      </c>
      <c r="H8" s="115">
        <v>164240.44820000001</v>
      </c>
      <c r="I8" s="115">
        <v>225430.19982000001</v>
      </c>
      <c r="J8" s="115">
        <v>219489.71012</v>
      </c>
      <c r="K8" s="115">
        <v>227599.27325</v>
      </c>
      <c r="L8" s="115">
        <v>277643.81232999999</v>
      </c>
      <c r="M8" s="115">
        <v>243182.70350999999</v>
      </c>
      <c r="N8" s="115">
        <v>248188.52987</v>
      </c>
      <c r="O8" s="116">
        <v>2728088.74657</v>
      </c>
    </row>
    <row r="9" spans="1:15" ht="13.8" x14ac:dyDescent="0.25">
      <c r="A9" s="85">
        <v>2023</v>
      </c>
      <c r="B9" s="114" t="s">
        <v>129</v>
      </c>
      <c r="C9" s="115">
        <v>170412.25062999999</v>
      </c>
      <c r="D9" s="115">
        <v>170431.14934999999</v>
      </c>
      <c r="E9" s="115">
        <v>208485.47463000001</v>
      </c>
      <c r="F9" s="115">
        <v>168407.39971</v>
      </c>
      <c r="G9" s="115">
        <v>185234.10878000001</v>
      </c>
      <c r="H9" s="115">
        <v>169810.66354000001</v>
      </c>
      <c r="I9" s="115">
        <v>185515.59210000001</v>
      </c>
      <c r="J9" s="115">
        <v>221443.07691999999</v>
      </c>
      <c r="K9" s="115">
        <v>218653.61679</v>
      </c>
      <c r="L9" s="115">
        <v>238822.49632999999</v>
      </c>
      <c r="M9" s="115">
        <v>230007.50200000001</v>
      </c>
      <c r="N9" s="115">
        <v>235797.10909000001</v>
      </c>
      <c r="O9" s="116">
        <v>2403020.4398699999</v>
      </c>
    </row>
    <row r="10" spans="1:15" s="36" customFormat="1" ht="13.8" x14ac:dyDescent="0.25">
      <c r="A10" s="86">
        <v>2024</v>
      </c>
      <c r="B10" s="114" t="s">
        <v>130</v>
      </c>
      <c r="C10" s="115">
        <v>160121.91939</v>
      </c>
      <c r="D10" s="115">
        <v>170080.51697</v>
      </c>
      <c r="E10" s="115">
        <v>157757.54418999999</v>
      </c>
      <c r="F10" s="115">
        <v>114412.45761</v>
      </c>
      <c r="G10" s="115">
        <v>135842.58929999999</v>
      </c>
      <c r="H10" s="115">
        <v>88559.557159999997</v>
      </c>
      <c r="I10" s="115">
        <v>103675.82111</v>
      </c>
      <c r="J10" s="115">
        <v>118850.93892</v>
      </c>
      <c r="K10" s="115">
        <v>197459.86201000001</v>
      </c>
      <c r="L10" s="115">
        <v>236910.69002000001</v>
      </c>
      <c r="M10" s="115">
        <v>193118.69591000001</v>
      </c>
      <c r="N10" s="115">
        <v>179420.45258000001</v>
      </c>
      <c r="O10" s="116">
        <v>1856211.0451700001</v>
      </c>
    </row>
    <row r="11" spans="1:15" ht="13.8" x14ac:dyDescent="0.25">
      <c r="A11" s="85">
        <v>2023</v>
      </c>
      <c r="B11" s="114" t="s">
        <v>130</v>
      </c>
      <c r="C11" s="115">
        <v>127490.50985</v>
      </c>
      <c r="D11" s="115">
        <v>106463.87293</v>
      </c>
      <c r="E11" s="115">
        <v>149165.60537</v>
      </c>
      <c r="F11" s="115">
        <v>108965.90999</v>
      </c>
      <c r="G11" s="115">
        <v>119540.6828</v>
      </c>
      <c r="H11" s="115">
        <v>111223.91093</v>
      </c>
      <c r="I11" s="115">
        <v>101224.41344999999</v>
      </c>
      <c r="J11" s="115">
        <v>115452.71735000001</v>
      </c>
      <c r="K11" s="115">
        <v>134641.71098</v>
      </c>
      <c r="L11" s="115">
        <v>183336.02726</v>
      </c>
      <c r="M11" s="115">
        <v>181030.31938999999</v>
      </c>
      <c r="N11" s="115">
        <v>169054.52851999999</v>
      </c>
      <c r="O11" s="116">
        <v>1607590.2088200001</v>
      </c>
    </row>
    <row r="12" spans="1:15" s="36" customFormat="1" ht="13.8" x14ac:dyDescent="0.25">
      <c r="A12" s="86">
        <v>2024</v>
      </c>
      <c r="B12" s="114" t="s">
        <v>131</v>
      </c>
      <c r="C12" s="115">
        <v>206128.32986999999</v>
      </c>
      <c r="D12" s="115">
        <v>196795.17116</v>
      </c>
      <c r="E12" s="115">
        <v>200890.98905999999</v>
      </c>
      <c r="F12" s="115">
        <v>176579.71083</v>
      </c>
      <c r="G12" s="115">
        <v>234750.70319</v>
      </c>
      <c r="H12" s="115">
        <v>151405.27651</v>
      </c>
      <c r="I12" s="115">
        <v>214674.37697000001</v>
      </c>
      <c r="J12" s="115">
        <v>161893.92051</v>
      </c>
      <c r="K12" s="115">
        <v>194323.91967</v>
      </c>
      <c r="L12" s="115">
        <v>322284.15006000001</v>
      </c>
      <c r="M12" s="115">
        <v>291598.63535</v>
      </c>
      <c r="N12" s="115">
        <v>288020.40950000001</v>
      </c>
      <c r="O12" s="116">
        <v>2639345.5926799998</v>
      </c>
    </row>
    <row r="13" spans="1:15" ht="13.8" x14ac:dyDescent="0.25">
      <c r="A13" s="85">
        <v>2023</v>
      </c>
      <c r="B13" s="114" t="s">
        <v>131</v>
      </c>
      <c r="C13" s="115">
        <v>141954.89616</v>
      </c>
      <c r="D13" s="115">
        <v>155574.24458</v>
      </c>
      <c r="E13" s="115">
        <v>155777.83470000001</v>
      </c>
      <c r="F13" s="115">
        <v>123926.16894</v>
      </c>
      <c r="G13" s="115">
        <v>142783.85787000001</v>
      </c>
      <c r="H13" s="115">
        <v>118585.45311</v>
      </c>
      <c r="I13" s="115">
        <v>125970.1995</v>
      </c>
      <c r="J13" s="115">
        <v>91383.503140000001</v>
      </c>
      <c r="K13" s="115">
        <v>151342.42512</v>
      </c>
      <c r="L13" s="115">
        <v>204689.82402</v>
      </c>
      <c r="M13" s="115">
        <v>211892.60204999999</v>
      </c>
      <c r="N13" s="115">
        <v>238499.42421</v>
      </c>
      <c r="O13" s="116">
        <v>1862380.4334</v>
      </c>
    </row>
    <row r="14" spans="1:15" s="36" customFormat="1" ht="13.8" x14ac:dyDescent="0.25">
      <c r="A14" s="86">
        <v>2024</v>
      </c>
      <c r="B14" s="114" t="s">
        <v>132</v>
      </c>
      <c r="C14" s="115">
        <v>83436.900699999998</v>
      </c>
      <c r="D14" s="115">
        <v>82610.768530000001</v>
      </c>
      <c r="E14" s="115">
        <v>78426.065130000003</v>
      </c>
      <c r="F14" s="115">
        <v>49173.907709999999</v>
      </c>
      <c r="G14" s="115">
        <v>69796.724189999994</v>
      </c>
      <c r="H14" s="115">
        <v>70268.485010000004</v>
      </c>
      <c r="I14" s="115">
        <v>61450.54941</v>
      </c>
      <c r="J14" s="115">
        <v>55487.356070000002</v>
      </c>
      <c r="K14" s="115">
        <v>56089.077680000002</v>
      </c>
      <c r="L14" s="115">
        <v>60641.992939999996</v>
      </c>
      <c r="M14" s="115">
        <v>74775.331439999994</v>
      </c>
      <c r="N14" s="115">
        <v>71410.017909999995</v>
      </c>
      <c r="O14" s="116">
        <v>813567.17671999999</v>
      </c>
    </row>
    <row r="15" spans="1:15" ht="13.8" x14ac:dyDescent="0.25">
      <c r="A15" s="85">
        <v>2023</v>
      </c>
      <c r="B15" s="114" t="s">
        <v>132</v>
      </c>
      <c r="C15" s="115">
        <v>119104.41473999999</v>
      </c>
      <c r="D15" s="115">
        <v>81393.866899999994</v>
      </c>
      <c r="E15" s="115">
        <v>91928.388930000001</v>
      </c>
      <c r="F15" s="115">
        <v>84225.148029999997</v>
      </c>
      <c r="G15" s="115">
        <v>103626.08791</v>
      </c>
      <c r="H15" s="115">
        <v>79520.73646</v>
      </c>
      <c r="I15" s="115">
        <v>71697.434299999994</v>
      </c>
      <c r="J15" s="115">
        <v>42284.94644</v>
      </c>
      <c r="K15" s="115">
        <v>53856.688920000001</v>
      </c>
      <c r="L15" s="115">
        <v>41785.951780000003</v>
      </c>
      <c r="M15" s="115">
        <v>47730.163439999997</v>
      </c>
      <c r="N15" s="115">
        <v>54033.278680000003</v>
      </c>
      <c r="O15" s="116">
        <v>871187.10652999999</v>
      </c>
    </row>
    <row r="16" spans="1:15" ht="13.8" x14ac:dyDescent="0.25">
      <c r="A16" s="86">
        <v>2024</v>
      </c>
      <c r="B16" s="114" t="s">
        <v>133</v>
      </c>
      <c r="C16" s="115">
        <v>64406.00015</v>
      </c>
      <c r="D16" s="115">
        <v>76260.280750000005</v>
      </c>
      <c r="E16" s="115">
        <v>83673.392269999997</v>
      </c>
      <c r="F16" s="115">
        <v>67010.118220000004</v>
      </c>
      <c r="G16" s="115">
        <v>76952.423450000002</v>
      </c>
      <c r="H16" s="115">
        <v>80441.30154</v>
      </c>
      <c r="I16" s="115">
        <v>93554.62242</v>
      </c>
      <c r="J16" s="115">
        <v>98098.891300000003</v>
      </c>
      <c r="K16" s="115">
        <v>77068.329750000004</v>
      </c>
      <c r="L16" s="115">
        <v>91153.999240000005</v>
      </c>
      <c r="M16" s="115">
        <v>79503.759460000001</v>
      </c>
      <c r="N16" s="115">
        <v>90566.730309999999</v>
      </c>
      <c r="O16" s="116">
        <v>978689.84886000003</v>
      </c>
    </row>
    <row r="17" spans="1:15" ht="13.8" x14ac:dyDescent="0.25">
      <c r="A17" s="85">
        <v>2023</v>
      </c>
      <c r="B17" s="114" t="s">
        <v>133</v>
      </c>
      <c r="C17" s="115">
        <v>86086.110459999996</v>
      </c>
      <c r="D17" s="115">
        <v>64822.363810000003</v>
      </c>
      <c r="E17" s="115">
        <v>71187.896110000001</v>
      </c>
      <c r="F17" s="115">
        <v>58280.474829999999</v>
      </c>
      <c r="G17" s="115">
        <v>94991.992450000005</v>
      </c>
      <c r="H17" s="115">
        <v>80637.588019999996</v>
      </c>
      <c r="I17" s="115">
        <v>91732.632410000006</v>
      </c>
      <c r="J17" s="115">
        <v>83292.168380000003</v>
      </c>
      <c r="K17" s="115">
        <v>80258.621660000004</v>
      </c>
      <c r="L17" s="115">
        <v>75327.552849999993</v>
      </c>
      <c r="M17" s="115">
        <v>68137.909379999997</v>
      </c>
      <c r="N17" s="115">
        <v>67533.291320000004</v>
      </c>
      <c r="O17" s="116">
        <v>922288.60167999996</v>
      </c>
    </row>
    <row r="18" spans="1:15" ht="13.8" x14ac:dyDescent="0.25">
      <c r="A18" s="86">
        <v>2024</v>
      </c>
      <c r="B18" s="114" t="s">
        <v>134</v>
      </c>
      <c r="C18" s="115">
        <v>13984.519</v>
      </c>
      <c r="D18" s="115">
        <v>17475.448970000001</v>
      </c>
      <c r="E18" s="115">
        <v>17466.657169999999</v>
      </c>
      <c r="F18" s="115">
        <v>14415.68665</v>
      </c>
      <c r="G18" s="115">
        <v>14684.50734</v>
      </c>
      <c r="H18" s="115">
        <v>7954.6204200000002</v>
      </c>
      <c r="I18" s="115">
        <v>6293.0091000000002</v>
      </c>
      <c r="J18" s="115">
        <v>5688.9342999999999</v>
      </c>
      <c r="K18" s="115">
        <v>7601.4904299999998</v>
      </c>
      <c r="L18" s="115">
        <v>10952.754269999999</v>
      </c>
      <c r="M18" s="115">
        <v>10347.75664</v>
      </c>
      <c r="N18" s="115">
        <v>14199.8712</v>
      </c>
      <c r="O18" s="116">
        <v>141065.25549000001</v>
      </c>
    </row>
    <row r="19" spans="1:15" ht="13.8" x14ac:dyDescent="0.25">
      <c r="A19" s="85">
        <v>2023</v>
      </c>
      <c r="B19" s="114" t="s">
        <v>134</v>
      </c>
      <c r="C19" s="115">
        <v>13942.906209999999</v>
      </c>
      <c r="D19" s="115">
        <v>16068.542299999999</v>
      </c>
      <c r="E19" s="115">
        <v>18032.499930000002</v>
      </c>
      <c r="F19" s="115">
        <v>14477.681780000001</v>
      </c>
      <c r="G19" s="115">
        <v>13997.55701</v>
      </c>
      <c r="H19" s="115">
        <v>8514.9922299999998</v>
      </c>
      <c r="I19" s="115">
        <v>7353.5853699999998</v>
      </c>
      <c r="J19" s="115">
        <v>7429.0817399999996</v>
      </c>
      <c r="K19" s="115">
        <v>6531.4781000000003</v>
      </c>
      <c r="L19" s="115">
        <v>7631.6759300000003</v>
      </c>
      <c r="M19" s="115">
        <v>9334.0265299999992</v>
      </c>
      <c r="N19" s="115">
        <v>11761.51539</v>
      </c>
      <c r="O19" s="116">
        <v>135075.54251999999</v>
      </c>
    </row>
    <row r="20" spans="1:15" ht="13.8" x14ac:dyDescent="0.25">
      <c r="A20" s="86">
        <v>2024</v>
      </c>
      <c r="B20" s="114" t="s">
        <v>135</v>
      </c>
      <c r="C20" s="117">
        <v>355960.40323</v>
      </c>
      <c r="D20" s="117">
        <v>311356.38655</v>
      </c>
      <c r="E20" s="117">
        <v>301716.02964999998</v>
      </c>
      <c r="F20" s="117">
        <v>302178.77643000003</v>
      </c>
      <c r="G20" s="117">
        <v>317479.84360000002</v>
      </c>
      <c r="H20" s="115">
        <v>257665.70292000001</v>
      </c>
      <c r="I20" s="115">
        <v>286379.65480999998</v>
      </c>
      <c r="J20" s="115">
        <v>337285.63448000001</v>
      </c>
      <c r="K20" s="115">
        <v>330368.84255</v>
      </c>
      <c r="L20" s="115">
        <v>366785.50179000001</v>
      </c>
      <c r="M20" s="115">
        <v>347807.36313999997</v>
      </c>
      <c r="N20" s="115">
        <v>348115.00095999998</v>
      </c>
      <c r="O20" s="116">
        <v>3863099.14011</v>
      </c>
    </row>
    <row r="21" spans="1:15" ht="13.8" x14ac:dyDescent="0.25">
      <c r="A21" s="85">
        <v>2023</v>
      </c>
      <c r="B21" s="114" t="s">
        <v>135</v>
      </c>
      <c r="C21" s="115">
        <v>270931.74369999999</v>
      </c>
      <c r="D21" s="115">
        <v>242539.37667</v>
      </c>
      <c r="E21" s="115">
        <v>306367.79639999999</v>
      </c>
      <c r="F21" s="115">
        <v>274546.70837000001</v>
      </c>
      <c r="G21" s="115">
        <v>310016.05894999998</v>
      </c>
      <c r="H21" s="115">
        <v>289588.08308000001</v>
      </c>
      <c r="I21" s="115">
        <v>299225.37897999998</v>
      </c>
      <c r="J21" s="115">
        <v>293746.62027000001</v>
      </c>
      <c r="K21" s="115">
        <v>294295.36132000003</v>
      </c>
      <c r="L21" s="115">
        <v>291709.66038999998</v>
      </c>
      <c r="M21" s="115">
        <v>306873.67138999997</v>
      </c>
      <c r="N21" s="115">
        <v>305794.31200999999</v>
      </c>
      <c r="O21" s="116">
        <v>3485634.77153</v>
      </c>
    </row>
    <row r="22" spans="1:15" ht="13.8" x14ac:dyDescent="0.25">
      <c r="A22" s="86">
        <v>2024</v>
      </c>
      <c r="B22" s="114" t="s">
        <v>136</v>
      </c>
      <c r="C22" s="117">
        <v>601560.32984999998</v>
      </c>
      <c r="D22" s="117">
        <v>652204.52272999997</v>
      </c>
      <c r="E22" s="117">
        <v>675151.29290999996</v>
      </c>
      <c r="F22" s="117">
        <v>582907.56090000004</v>
      </c>
      <c r="G22" s="117">
        <v>736720.65235999995</v>
      </c>
      <c r="H22" s="115">
        <v>544719.37710000004</v>
      </c>
      <c r="I22" s="115">
        <v>706367.90778999997</v>
      </c>
      <c r="J22" s="115">
        <v>665012.65865</v>
      </c>
      <c r="K22" s="115">
        <v>660756.81787999999</v>
      </c>
      <c r="L22" s="115">
        <v>689934.59002</v>
      </c>
      <c r="M22" s="115">
        <v>670481.89324</v>
      </c>
      <c r="N22" s="115">
        <v>709537.43036999996</v>
      </c>
      <c r="O22" s="116">
        <v>7895355.0338000003</v>
      </c>
    </row>
    <row r="23" spans="1:15" ht="13.8" x14ac:dyDescent="0.25">
      <c r="A23" s="85">
        <v>2023</v>
      </c>
      <c r="B23" s="114" t="s">
        <v>136</v>
      </c>
      <c r="C23" s="115">
        <v>623102.14635000005</v>
      </c>
      <c r="D23" s="117">
        <v>575553.66044000001</v>
      </c>
      <c r="E23" s="115">
        <v>758490.48866000003</v>
      </c>
      <c r="F23" s="115">
        <v>626673.64547999995</v>
      </c>
      <c r="G23" s="115">
        <v>729117.60152000003</v>
      </c>
      <c r="H23" s="115">
        <v>664169.18478999997</v>
      </c>
      <c r="I23" s="115">
        <v>606940.95726000005</v>
      </c>
      <c r="J23" s="115">
        <v>677155.13370999997</v>
      </c>
      <c r="K23" s="115">
        <v>679545.53193000006</v>
      </c>
      <c r="L23" s="115">
        <v>676089.60774000001</v>
      </c>
      <c r="M23" s="115">
        <v>686884.30032000004</v>
      </c>
      <c r="N23" s="115">
        <v>674465.58022</v>
      </c>
      <c r="O23" s="116">
        <v>7978187.8384199999</v>
      </c>
    </row>
    <row r="24" spans="1:15" ht="13.8" x14ac:dyDescent="0.25">
      <c r="A24" s="86">
        <v>2024</v>
      </c>
      <c r="B24" s="112" t="s">
        <v>14</v>
      </c>
      <c r="C24" s="118">
        <f>C26+C28+C30+C32+C34+C36+C38+C40+C42+C44+C46+C48+C50+C52+C54+C56</f>
        <v>13628999.62716</v>
      </c>
      <c r="D24" s="118">
        <f t="shared" ref="D24:O24" si="2">D26+D28+D30+D32+D34+D36+D38+D40+D42+D44+D46+D48+D50+D52+D54+D56</f>
        <v>14884473.9791</v>
      </c>
      <c r="E24" s="118">
        <f t="shared" si="2"/>
        <v>16225555.91564</v>
      </c>
      <c r="F24" s="118">
        <f t="shared" si="2"/>
        <v>13220273.868229998</v>
      </c>
      <c r="G24" s="118">
        <f t="shared" si="2"/>
        <v>17155307.19633</v>
      </c>
      <c r="H24" s="118">
        <f t="shared" si="2"/>
        <v>13246038.385170002</v>
      </c>
      <c r="I24" s="118">
        <f t="shared" si="2"/>
        <v>15908109.06394</v>
      </c>
      <c r="J24" s="118">
        <f t="shared" si="2"/>
        <v>15482670.759139998</v>
      </c>
      <c r="K24" s="118">
        <f t="shared" si="2"/>
        <v>15755727.72425</v>
      </c>
      <c r="L24" s="118">
        <f t="shared" si="2"/>
        <v>16508167.593419999</v>
      </c>
      <c r="M24" s="118">
        <f t="shared" si="2"/>
        <v>15606810.606090002</v>
      </c>
      <c r="N24" s="118">
        <f t="shared" si="2"/>
        <v>16199435.948479999</v>
      </c>
      <c r="O24" s="118">
        <f t="shared" si="2"/>
        <v>183821570.66694999</v>
      </c>
    </row>
    <row r="25" spans="1:15" ht="13.8" x14ac:dyDescent="0.25">
      <c r="A25" s="85">
        <v>2023</v>
      </c>
      <c r="B25" s="112" t="s">
        <v>14</v>
      </c>
      <c r="C25" s="118">
        <f>C27+C29+C31+C33+C35+C37+C39+C41+C43+C45+C47+C49+C51+C53+C55+C57</f>
        <v>13607406.741390001</v>
      </c>
      <c r="D25" s="118">
        <f t="shared" ref="D25:O25" si="3">D27+D29+D31+D33+D35+D37+D39+D41+D43+D45+D47+D49+D51+D53+D55+D57</f>
        <v>13453548.874259999</v>
      </c>
      <c r="E25" s="118">
        <f t="shared" si="3"/>
        <v>17173545.631279998</v>
      </c>
      <c r="F25" s="118">
        <f t="shared" si="3"/>
        <v>13783679.487670001</v>
      </c>
      <c r="G25" s="118">
        <f t="shared" si="3"/>
        <v>15338534.84867</v>
      </c>
      <c r="H25" s="118">
        <f t="shared" si="3"/>
        <v>14878744.25725</v>
      </c>
      <c r="I25" s="118">
        <f t="shared" si="3"/>
        <v>13985949.197770001</v>
      </c>
      <c r="J25" s="118">
        <f t="shared" si="3"/>
        <v>15147802.794709999</v>
      </c>
      <c r="K25" s="118">
        <f t="shared" si="3"/>
        <v>15627725.19947</v>
      </c>
      <c r="L25" s="118">
        <f t="shared" si="3"/>
        <v>15769672.059779998</v>
      </c>
      <c r="M25" s="118">
        <f t="shared" si="3"/>
        <v>16120766.6752</v>
      </c>
      <c r="N25" s="118">
        <f t="shared" si="3"/>
        <v>15753711.636809999</v>
      </c>
      <c r="O25" s="118">
        <f t="shared" si="3"/>
        <v>180641087.40425998</v>
      </c>
    </row>
    <row r="26" spans="1:15" ht="13.8" x14ac:dyDescent="0.25">
      <c r="A26" s="86">
        <v>2024</v>
      </c>
      <c r="B26" s="114" t="s">
        <v>137</v>
      </c>
      <c r="C26" s="115">
        <v>784356.56250999996</v>
      </c>
      <c r="D26" s="115">
        <v>809952.87139999995</v>
      </c>
      <c r="E26" s="115">
        <v>816114.53183999995</v>
      </c>
      <c r="F26" s="115">
        <v>698129.71005999995</v>
      </c>
      <c r="G26" s="115">
        <v>863129.51176000002</v>
      </c>
      <c r="H26" s="115">
        <v>645032.44434000005</v>
      </c>
      <c r="I26" s="115">
        <v>797637.03301000001</v>
      </c>
      <c r="J26" s="115">
        <v>798488.90959000005</v>
      </c>
      <c r="K26" s="115">
        <v>805244.02778</v>
      </c>
      <c r="L26" s="115">
        <v>840382.10936</v>
      </c>
      <c r="M26" s="115">
        <v>854666.15812000004</v>
      </c>
      <c r="N26" s="115">
        <v>782577.90162000002</v>
      </c>
      <c r="O26" s="116">
        <v>9495711.7713900004</v>
      </c>
    </row>
    <row r="27" spans="1:15" ht="13.8" x14ac:dyDescent="0.25">
      <c r="A27" s="85">
        <v>2023</v>
      </c>
      <c r="B27" s="114" t="s">
        <v>137</v>
      </c>
      <c r="C27" s="115">
        <v>815689.71943000006</v>
      </c>
      <c r="D27" s="115">
        <v>714481.29041999998</v>
      </c>
      <c r="E27" s="115">
        <v>899945.59476999997</v>
      </c>
      <c r="F27" s="115">
        <v>756364.97519999999</v>
      </c>
      <c r="G27" s="115">
        <v>846686.41752999998</v>
      </c>
      <c r="H27" s="115">
        <v>768946.05793000001</v>
      </c>
      <c r="I27" s="115">
        <v>694164.33979</v>
      </c>
      <c r="J27" s="115">
        <v>781202.15437999996</v>
      </c>
      <c r="K27" s="115">
        <v>870207.93059999996</v>
      </c>
      <c r="L27" s="115">
        <v>839344.39494000003</v>
      </c>
      <c r="M27" s="115">
        <v>801060.88627999998</v>
      </c>
      <c r="N27" s="115">
        <v>763046.57807000005</v>
      </c>
      <c r="O27" s="116">
        <v>9551140.3393399995</v>
      </c>
    </row>
    <row r="28" spans="1:15" ht="13.8" x14ac:dyDescent="0.25">
      <c r="A28" s="86">
        <v>2024</v>
      </c>
      <c r="B28" s="114" t="s">
        <v>138</v>
      </c>
      <c r="C28" s="115">
        <v>120200.54958000001</v>
      </c>
      <c r="D28" s="115">
        <v>142925.32847000001</v>
      </c>
      <c r="E28" s="115">
        <v>145748.10112000001</v>
      </c>
      <c r="F28" s="115">
        <v>105393.16744999999</v>
      </c>
      <c r="G28" s="115">
        <v>135760.5104</v>
      </c>
      <c r="H28" s="115">
        <v>98665.5095</v>
      </c>
      <c r="I28" s="115">
        <v>138604.92097000001</v>
      </c>
      <c r="J28" s="115">
        <v>147930.41615</v>
      </c>
      <c r="K28" s="115">
        <v>131964.89313000001</v>
      </c>
      <c r="L28" s="115">
        <v>132720.57151000001</v>
      </c>
      <c r="M28" s="115">
        <v>116586.67838</v>
      </c>
      <c r="N28" s="115">
        <v>110162.57881000001</v>
      </c>
      <c r="O28" s="116">
        <v>1526663.2254699999</v>
      </c>
    </row>
    <row r="29" spans="1:15" ht="13.8" x14ac:dyDescent="0.25">
      <c r="A29" s="85">
        <v>2023</v>
      </c>
      <c r="B29" s="114" t="s">
        <v>138</v>
      </c>
      <c r="C29" s="115">
        <v>177671.04209999999</v>
      </c>
      <c r="D29" s="115">
        <v>171390.31322000001</v>
      </c>
      <c r="E29" s="115">
        <v>219442.52626000001</v>
      </c>
      <c r="F29" s="115">
        <v>145812.13454</v>
      </c>
      <c r="G29" s="115">
        <v>149190.87628</v>
      </c>
      <c r="H29" s="115">
        <v>160182.64859</v>
      </c>
      <c r="I29" s="115">
        <v>134401.67988000001</v>
      </c>
      <c r="J29" s="115">
        <v>167495.15625</v>
      </c>
      <c r="K29" s="115">
        <v>158906.34231000001</v>
      </c>
      <c r="L29" s="115">
        <v>134577.50503</v>
      </c>
      <c r="M29" s="115">
        <v>123845.19396</v>
      </c>
      <c r="N29" s="115">
        <v>115523.47911</v>
      </c>
      <c r="O29" s="116">
        <v>1858438.89753</v>
      </c>
    </row>
    <row r="30" spans="1:15" s="36" customFormat="1" ht="13.8" x14ac:dyDescent="0.25">
      <c r="A30" s="86">
        <v>2024</v>
      </c>
      <c r="B30" s="114" t="s">
        <v>139</v>
      </c>
      <c r="C30" s="115">
        <v>238938.0986</v>
      </c>
      <c r="D30" s="115">
        <v>260241.12450999999</v>
      </c>
      <c r="E30" s="115">
        <v>247042.46111999999</v>
      </c>
      <c r="F30" s="115">
        <v>190122.02384000001</v>
      </c>
      <c r="G30" s="115">
        <v>260317.93539</v>
      </c>
      <c r="H30" s="115">
        <v>177521.5197</v>
      </c>
      <c r="I30" s="115">
        <v>230131.54238999999</v>
      </c>
      <c r="J30" s="115">
        <v>231281.78943999999</v>
      </c>
      <c r="K30" s="115">
        <v>250295.66941999999</v>
      </c>
      <c r="L30" s="115">
        <v>274377.35571999999</v>
      </c>
      <c r="M30" s="115">
        <v>259796.89308000001</v>
      </c>
      <c r="N30" s="115">
        <v>247410.65987999999</v>
      </c>
      <c r="O30" s="116">
        <v>2867477.0730900001</v>
      </c>
    </row>
    <row r="31" spans="1:15" ht="13.8" x14ac:dyDescent="0.25">
      <c r="A31" s="85">
        <v>2023</v>
      </c>
      <c r="B31" s="114" t="s">
        <v>139</v>
      </c>
      <c r="C31" s="115">
        <v>209097.58167000001</v>
      </c>
      <c r="D31" s="115">
        <v>130946.01363</v>
      </c>
      <c r="E31" s="115">
        <v>262145.53516000003</v>
      </c>
      <c r="F31" s="115">
        <v>216365.99752999999</v>
      </c>
      <c r="G31" s="115">
        <v>233538.61155999999</v>
      </c>
      <c r="H31" s="115">
        <v>225469.65090000001</v>
      </c>
      <c r="I31" s="115">
        <v>187517.20712000001</v>
      </c>
      <c r="J31" s="115">
        <v>233794.84828000001</v>
      </c>
      <c r="K31" s="115">
        <v>255924.69454999999</v>
      </c>
      <c r="L31" s="115">
        <v>274601.19212999998</v>
      </c>
      <c r="M31" s="115">
        <v>266849.06537000003</v>
      </c>
      <c r="N31" s="115">
        <v>255459.06318</v>
      </c>
      <c r="O31" s="116">
        <v>2751709.4610799998</v>
      </c>
    </row>
    <row r="32" spans="1:15" ht="13.8" x14ac:dyDescent="0.25">
      <c r="A32" s="86">
        <v>2024</v>
      </c>
      <c r="B32" s="114" t="s">
        <v>140</v>
      </c>
      <c r="C32" s="117">
        <v>2368551.8669400001</v>
      </c>
      <c r="D32" s="117">
        <v>2618937.32718</v>
      </c>
      <c r="E32" s="117">
        <v>3078936.46392</v>
      </c>
      <c r="F32" s="117">
        <v>2493358.8178099999</v>
      </c>
      <c r="G32" s="117">
        <v>3022172.8160100002</v>
      </c>
      <c r="H32" s="117">
        <v>2217561.2993700001</v>
      </c>
      <c r="I32" s="117">
        <v>2584614.8877699999</v>
      </c>
      <c r="J32" s="117">
        <v>2556388.7069000001</v>
      </c>
      <c r="K32" s="117">
        <v>2205150.3376799999</v>
      </c>
      <c r="L32" s="117">
        <v>2451987.6547599998</v>
      </c>
      <c r="M32" s="117">
        <v>2529453.6323500001</v>
      </c>
      <c r="N32" s="117">
        <v>2658127.88851</v>
      </c>
      <c r="O32" s="116">
        <v>30785241.699200001</v>
      </c>
    </row>
    <row r="33" spans="1:15" ht="13.8" x14ac:dyDescent="0.25">
      <c r="A33" s="85">
        <v>2023</v>
      </c>
      <c r="B33" s="114" t="s">
        <v>140</v>
      </c>
      <c r="C33" s="115">
        <v>2300334.841</v>
      </c>
      <c r="D33" s="115">
        <v>2262919.5198599999</v>
      </c>
      <c r="E33" s="115">
        <v>2881592.2579800002</v>
      </c>
      <c r="F33" s="117">
        <v>2382900.5079600001</v>
      </c>
      <c r="G33" s="117">
        <v>2440251.06758</v>
      </c>
      <c r="H33" s="117">
        <v>2385009.37341</v>
      </c>
      <c r="I33" s="117">
        <v>2173697.2073599999</v>
      </c>
      <c r="J33" s="117">
        <v>2659657.3363199998</v>
      </c>
      <c r="K33" s="117">
        <v>2774282.0389899998</v>
      </c>
      <c r="L33" s="117">
        <v>2685522.6122699999</v>
      </c>
      <c r="M33" s="117">
        <v>2850270.3494099998</v>
      </c>
      <c r="N33" s="117">
        <v>2696474.2695900002</v>
      </c>
      <c r="O33" s="116">
        <v>30492911.381730001</v>
      </c>
    </row>
    <row r="34" spans="1:15" ht="13.8" x14ac:dyDescent="0.25">
      <c r="A34" s="86">
        <v>2024</v>
      </c>
      <c r="B34" s="114" t="s">
        <v>141</v>
      </c>
      <c r="C34" s="115">
        <v>1418115.88057</v>
      </c>
      <c r="D34" s="115">
        <v>1498078.12451</v>
      </c>
      <c r="E34" s="115">
        <v>1611806.9879099999</v>
      </c>
      <c r="F34" s="115">
        <v>1225828.7797099999</v>
      </c>
      <c r="G34" s="115">
        <v>1640868.27449</v>
      </c>
      <c r="H34" s="115">
        <v>1294284.41224</v>
      </c>
      <c r="I34" s="115">
        <v>1657838.3041699999</v>
      </c>
      <c r="J34" s="115">
        <v>1668561.6032700001</v>
      </c>
      <c r="K34" s="115">
        <v>1581639.87702</v>
      </c>
      <c r="L34" s="115">
        <v>1572754.98719</v>
      </c>
      <c r="M34" s="115">
        <v>1487768.9876900001</v>
      </c>
      <c r="N34" s="115">
        <v>1262830.0470700001</v>
      </c>
      <c r="O34" s="116">
        <v>17920376.265840001</v>
      </c>
    </row>
    <row r="35" spans="1:15" ht="13.8" x14ac:dyDescent="0.25">
      <c r="A35" s="85">
        <v>2023</v>
      </c>
      <c r="B35" s="114" t="s">
        <v>141</v>
      </c>
      <c r="C35" s="115">
        <v>1623629.42674</v>
      </c>
      <c r="D35" s="115">
        <v>1576588.5662499999</v>
      </c>
      <c r="E35" s="115">
        <v>1989334.6715899999</v>
      </c>
      <c r="F35" s="115">
        <v>1496526.84812</v>
      </c>
      <c r="G35" s="115">
        <v>1647284.99015</v>
      </c>
      <c r="H35" s="115">
        <v>1651334.68732</v>
      </c>
      <c r="I35" s="115">
        <v>1549833.90763</v>
      </c>
      <c r="J35" s="115">
        <v>1668099.2438399999</v>
      </c>
      <c r="K35" s="115">
        <v>1668897.4889400001</v>
      </c>
      <c r="L35" s="115">
        <v>1492962.5869400001</v>
      </c>
      <c r="M35" s="115">
        <v>1428495.21805</v>
      </c>
      <c r="N35" s="115">
        <v>1449996.5285499999</v>
      </c>
      <c r="O35" s="116">
        <v>19242984.16412</v>
      </c>
    </row>
    <row r="36" spans="1:15" ht="13.8" x14ac:dyDescent="0.25">
      <c r="A36" s="86">
        <v>2024</v>
      </c>
      <c r="B36" s="114" t="s">
        <v>142</v>
      </c>
      <c r="C36" s="115">
        <v>2776773.14702</v>
      </c>
      <c r="D36" s="115">
        <v>3127901.8369700001</v>
      </c>
      <c r="E36" s="115">
        <v>3221341.52391</v>
      </c>
      <c r="F36" s="115">
        <v>2739909.17392</v>
      </c>
      <c r="G36" s="115">
        <v>3211495.3204800002</v>
      </c>
      <c r="H36" s="115">
        <v>2614198.5515200002</v>
      </c>
      <c r="I36" s="115">
        <v>3120002.8872199999</v>
      </c>
      <c r="J36" s="115">
        <v>2698535.2845700001</v>
      </c>
      <c r="K36" s="115">
        <v>3401714.0072300001</v>
      </c>
      <c r="L36" s="115">
        <v>3574353.5663899998</v>
      </c>
      <c r="M36" s="115">
        <v>3238008.34626</v>
      </c>
      <c r="N36" s="115">
        <v>3487427.5685999999</v>
      </c>
      <c r="O36" s="116">
        <v>37211661.214089997</v>
      </c>
    </row>
    <row r="37" spans="1:15" ht="13.8" x14ac:dyDescent="0.25">
      <c r="A37" s="85">
        <v>2023</v>
      </c>
      <c r="B37" s="114" t="s">
        <v>142</v>
      </c>
      <c r="C37" s="115">
        <v>2711692.4749500002</v>
      </c>
      <c r="D37" s="115">
        <v>2610306.6373399999</v>
      </c>
      <c r="E37" s="115">
        <v>3284706.2814099998</v>
      </c>
      <c r="F37" s="115">
        <v>2690019.3727199999</v>
      </c>
      <c r="G37" s="115">
        <v>3025829.9465200002</v>
      </c>
      <c r="H37" s="115">
        <v>2985636.0044</v>
      </c>
      <c r="I37" s="115">
        <v>2722766.3480000002</v>
      </c>
      <c r="J37" s="115">
        <v>2725259.64439</v>
      </c>
      <c r="K37" s="115">
        <v>2818321.4875099999</v>
      </c>
      <c r="L37" s="115">
        <v>3077707.7748599998</v>
      </c>
      <c r="M37" s="115">
        <v>3166897.4569999999</v>
      </c>
      <c r="N37" s="115">
        <v>3170927.9194200002</v>
      </c>
      <c r="O37" s="116">
        <v>34990071.348520003</v>
      </c>
    </row>
    <row r="38" spans="1:15" ht="13.8" x14ac:dyDescent="0.25">
      <c r="A38" s="86">
        <v>2024</v>
      </c>
      <c r="B38" s="114" t="s">
        <v>143</v>
      </c>
      <c r="C38" s="115">
        <v>167284.17989999999</v>
      </c>
      <c r="D38" s="115">
        <v>141283.31739000001</v>
      </c>
      <c r="E38" s="115">
        <v>143314.95522</v>
      </c>
      <c r="F38" s="115">
        <v>80867.331659999996</v>
      </c>
      <c r="G38" s="115">
        <v>168227.70420000001</v>
      </c>
      <c r="H38" s="115">
        <v>220068.33278999999</v>
      </c>
      <c r="I38" s="115">
        <v>118317.05752</v>
      </c>
      <c r="J38" s="115">
        <v>91670.812439999994</v>
      </c>
      <c r="K38" s="115">
        <v>234435.90804000001</v>
      </c>
      <c r="L38" s="115">
        <v>172867.80115000001</v>
      </c>
      <c r="M38" s="115">
        <v>152747.57754</v>
      </c>
      <c r="N38" s="115">
        <v>221165.67335</v>
      </c>
      <c r="O38" s="116">
        <v>1912250.6512</v>
      </c>
    </row>
    <row r="39" spans="1:15" ht="13.8" x14ac:dyDescent="0.25">
      <c r="A39" s="85">
        <v>2023</v>
      </c>
      <c r="B39" s="114" t="s">
        <v>143</v>
      </c>
      <c r="C39" s="115">
        <v>20511.080989999999</v>
      </c>
      <c r="D39" s="115">
        <v>48988.009310000001</v>
      </c>
      <c r="E39" s="115">
        <v>108597.92817</v>
      </c>
      <c r="F39" s="115">
        <v>107987.69313</v>
      </c>
      <c r="G39" s="115">
        <v>203809.47146</v>
      </c>
      <c r="H39" s="115">
        <v>185343.29347</v>
      </c>
      <c r="I39" s="115">
        <v>202576.08718999999</v>
      </c>
      <c r="J39" s="115">
        <v>304348.46383999998</v>
      </c>
      <c r="K39" s="115">
        <v>179322.18877000001</v>
      </c>
      <c r="L39" s="115">
        <v>96963.818669999993</v>
      </c>
      <c r="M39" s="115">
        <v>259258.75424000001</v>
      </c>
      <c r="N39" s="115">
        <v>222202.09070999999</v>
      </c>
      <c r="O39" s="116">
        <v>1939908.87995</v>
      </c>
    </row>
    <row r="40" spans="1:15" ht="13.8" x14ac:dyDescent="0.25">
      <c r="A40" s="86">
        <v>2024</v>
      </c>
      <c r="B40" s="114" t="s">
        <v>144</v>
      </c>
      <c r="C40" s="115">
        <v>1207757.06538</v>
      </c>
      <c r="D40" s="115">
        <v>1286710.8716899999</v>
      </c>
      <c r="E40" s="115">
        <v>1461060.2972899999</v>
      </c>
      <c r="F40" s="115">
        <v>1195154.8001999999</v>
      </c>
      <c r="G40" s="115">
        <v>1494856.56433</v>
      </c>
      <c r="H40" s="115">
        <v>1188507.0301300001</v>
      </c>
      <c r="I40" s="115">
        <v>1407584.21205</v>
      </c>
      <c r="J40" s="115">
        <v>1476402.3272200001</v>
      </c>
      <c r="K40" s="115">
        <v>1478845.74584</v>
      </c>
      <c r="L40" s="115">
        <v>1550504.1463899999</v>
      </c>
      <c r="M40" s="115">
        <v>1451635.2508700001</v>
      </c>
      <c r="N40" s="115">
        <v>1478711.7006999999</v>
      </c>
      <c r="O40" s="116">
        <v>16677730.012089999</v>
      </c>
    </row>
    <row r="41" spans="1:15" ht="13.8" x14ac:dyDescent="0.25">
      <c r="A41" s="85">
        <v>2023</v>
      </c>
      <c r="B41" s="114" t="s">
        <v>144</v>
      </c>
      <c r="C41" s="115">
        <v>1173363.98835</v>
      </c>
      <c r="D41" s="115">
        <v>1303039.2953300001</v>
      </c>
      <c r="E41" s="115">
        <v>1511097.3297300001</v>
      </c>
      <c r="F41" s="115">
        <v>1216084.4584999999</v>
      </c>
      <c r="G41" s="115">
        <v>1379697.7082400001</v>
      </c>
      <c r="H41" s="115">
        <v>1337174.4026299999</v>
      </c>
      <c r="I41" s="115">
        <v>1262206.0665899999</v>
      </c>
      <c r="J41" s="115">
        <v>1397591.3140199999</v>
      </c>
      <c r="K41" s="115">
        <v>1396039.1788999999</v>
      </c>
      <c r="L41" s="115">
        <v>1409236.8111099999</v>
      </c>
      <c r="M41" s="115">
        <v>1384069.6693200001</v>
      </c>
      <c r="N41" s="115">
        <v>1431534.7491200001</v>
      </c>
      <c r="O41" s="116">
        <v>16201134.97184</v>
      </c>
    </row>
    <row r="42" spans="1:15" ht="13.8" x14ac:dyDescent="0.25">
      <c r="A42" s="86">
        <v>2024</v>
      </c>
      <c r="B42" s="114" t="s">
        <v>145</v>
      </c>
      <c r="C42" s="115">
        <v>823191.72135999997</v>
      </c>
      <c r="D42" s="115">
        <v>910340.79481999995</v>
      </c>
      <c r="E42" s="115">
        <v>1026556.28539</v>
      </c>
      <c r="F42" s="115">
        <v>844653.37598999997</v>
      </c>
      <c r="G42" s="115">
        <v>1065724.14249</v>
      </c>
      <c r="H42" s="115">
        <v>763760.18607000005</v>
      </c>
      <c r="I42" s="115">
        <v>946465.33907999995</v>
      </c>
      <c r="J42" s="115">
        <v>975219.83513000002</v>
      </c>
      <c r="K42" s="115">
        <v>925833.11271999998</v>
      </c>
      <c r="L42" s="115">
        <v>995574.01222999999</v>
      </c>
      <c r="M42" s="115">
        <v>946800.91613999999</v>
      </c>
      <c r="N42" s="115">
        <v>965988.93415999995</v>
      </c>
      <c r="O42" s="116">
        <v>11190108.655579999</v>
      </c>
    </row>
    <row r="43" spans="1:15" ht="13.8" x14ac:dyDescent="0.25">
      <c r="A43" s="85">
        <v>2023</v>
      </c>
      <c r="B43" s="114" t="s">
        <v>145</v>
      </c>
      <c r="C43" s="115">
        <v>841057.74158000003</v>
      </c>
      <c r="D43" s="115">
        <v>847629.38034999999</v>
      </c>
      <c r="E43" s="115">
        <v>1049736.4099000001</v>
      </c>
      <c r="F43" s="115">
        <v>882553.58771999995</v>
      </c>
      <c r="G43" s="115">
        <v>921874.33857999998</v>
      </c>
      <c r="H43" s="115">
        <v>975260.98534000001</v>
      </c>
      <c r="I43" s="115">
        <v>830671.33556000004</v>
      </c>
      <c r="J43" s="115">
        <v>971930.04960000003</v>
      </c>
      <c r="K43" s="115">
        <v>1005442.10755</v>
      </c>
      <c r="L43" s="115">
        <v>995158.36727000005</v>
      </c>
      <c r="M43" s="115">
        <v>1016192.01927</v>
      </c>
      <c r="N43" s="115">
        <v>990221.95530000003</v>
      </c>
      <c r="O43" s="116">
        <v>11327728.27802</v>
      </c>
    </row>
    <row r="44" spans="1:15" ht="13.8" x14ac:dyDescent="0.25">
      <c r="A44" s="86">
        <v>2024</v>
      </c>
      <c r="B44" s="114" t="s">
        <v>146</v>
      </c>
      <c r="C44" s="115">
        <v>938422.81869999995</v>
      </c>
      <c r="D44" s="115">
        <v>983122.09686000005</v>
      </c>
      <c r="E44" s="115">
        <v>1078867.7192200001</v>
      </c>
      <c r="F44" s="115">
        <v>916591.29943999997</v>
      </c>
      <c r="G44" s="115">
        <v>1205525.21853</v>
      </c>
      <c r="H44" s="115">
        <v>935453.76960999996</v>
      </c>
      <c r="I44" s="115">
        <v>1101931.6608200001</v>
      </c>
      <c r="J44" s="115">
        <v>1078181.35042</v>
      </c>
      <c r="K44" s="115">
        <v>1042918.61943</v>
      </c>
      <c r="L44" s="115">
        <v>1118499.02324</v>
      </c>
      <c r="M44" s="115">
        <v>1059828.8066700001</v>
      </c>
      <c r="N44" s="115">
        <v>974851.87685</v>
      </c>
      <c r="O44" s="116">
        <v>12434194.25979</v>
      </c>
    </row>
    <row r="45" spans="1:15" ht="13.8" x14ac:dyDescent="0.25">
      <c r="A45" s="85">
        <v>2023</v>
      </c>
      <c r="B45" s="114" t="s">
        <v>146</v>
      </c>
      <c r="C45" s="115">
        <v>1050002.0842200001</v>
      </c>
      <c r="D45" s="115">
        <v>1000530.53762</v>
      </c>
      <c r="E45" s="115">
        <v>1224073.0205099999</v>
      </c>
      <c r="F45" s="115">
        <v>997121.12098999997</v>
      </c>
      <c r="G45" s="115">
        <v>1142693.80272</v>
      </c>
      <c r="H45" s="115">
        <v>1088753.6707200001</v>
      </c>
      <c r="I45" s="115">
        <v>987660.98254</v>
      </c>
      <c r="J45" s="115">
        <v>1064594.5027300001</v>
      </c>
      <c r="K45" s="115">
        <v>1015933.20793</v>
      </c>
      <c r="L45" s="115">
        <v>970009.38702000002</v>
      </c>
      <c r="M45" s="115">
        <v>974539.48528000002</v>
      </c>
      <c r="N45" s="115">
        <v>949119.13726999995</v>
      </c>
      <c r="O45" s="116">
        <v>12465030.939549999</v>
      </c>
    </row>
    <row r="46" spans="1:15" ht="13.8" x14ac:dyDescent="0.25">
      <c r="A46" s="86">
        <v>2024</v>
      </c>
      <c r="B46" s="114" t="s">
        <v>147</v>
      </c>
      <c r="C46" s="115">
        <v>1113648.5970900001</v>
      </c>
      <c r="D46" s="115">
        <v>1375349.4014399999</v>
      </c>
      <c r="E46" s="115">
        <v>1467722.98884</v>
      </c>
      <c r="F46" s="115">
        <v>1192172.20637</v>
      </c>
      <c r="G46" s="115">
        <v>1452134.92087</v>
      </c>
      <c r="H46" s="115">
        <v>1312483.52501</v>
      </c>
      <c r="I46" s="115">
        <v>1415876.2970199999</v>
      </c>
      <c r="J46" s="115">
        <v>1404786.1170000001</v>
      </c>
      <c r="K46" s="115">
        <v>1466705.2552400001</v>
      </c>
      <c r="L46" s="115">
        <v>1254368.7663400001</v>
      </c>
      <c r="M46" s="115">
        <v>1247714.4083499999</v>
      </c>
      <c r="N46" s="115">
        <v>1446368.76782</v>
      </c>
      <c r="O46" s="116">
        <v>16149331.251390001</v>
      </c>
    </row>
    <row r="47" spans="1:15" ht="13.8" x14ac:dyDescent="0.25">
      <c r="A47" s="85">
        <v>2023</v>
      </c>
      <c r="B47" s="114" t="s">
        <v>147</v>
      </c>
      <c r="C47" s="115">
        <v>1105713.6540300001</v>
      </c>
      <c r="D47" s="115">
        <v>1055976.4638199999</v>
      </c>
      <c r="E47" s="115">
        <v>1388507.1716</v>
      </c>
      <c r="F47" s="115">
        <v>1063434.2242099999</v>
      </c>
      <c r="G47" s="115">
        <v>1249216.32231</v>
      </c>
      <c r="H47" s="115">
        <v>1314393.1661400001</v>
      </c>
      <c r="I47" s="115">
        <v>1145777.6530299999</v>
      </c>
      <c r="J47" s="115">
        <v>1338787.5364399999</v>
      </c>
      <c r="K47" s="115">
        <v>1372057.1095700001</v>
      </c>
      <c r="L47" s="115">
        <v>1315190.1765699999</v>
      </c>
      <c r="M47" s="115">
        <v>1162611.7683600001</v>
      </c>
      <c r="N47" s="115">
        <v>1347375.1753499999</v>
      </c>
      <c r="O47" s="116">
        <v>14859040.421429999</v>
      </c>
    </row>
    <row r="48" spans="1:15" ht="13.8" x14ac:dyDescent="0.25">
      <c r="A48" s="86">
        <v>2024</v>
      </c>
      <c r="B48" s="114" t="s">
        <v>148</v>
      </c>
      <c r="C48" s="115">
        <v>322350.55024999997</v>
      </c>
      <c r="D48" s="115">
        <v>348218.79749000003</v>
      </c>
      <c r="E48" s="115">
        <v>385061.22235</v>
      </c>
      <c r="F48" s="115">
        <v>334477.30823000002</v>
      </c>
      <c r="G48" s="115">
        <v>419457.34448999999</v>
      </c>
      <c r="H48" s="115">
        <v>332515.43589000002</v>
      </c>
      <c r="I48" s="115">
        <v>381534.37534000003</v>
      </c>
      <c r="J48" s="115">
        <v>362809.82662000001</v>
      </c>
      <c r="K48" s="115">
        <v>376119.70999</v>
      </c>
      <c r="L48" s="115">
        <v>364795.87102999998</v>
      </c>
      <c r="M48" s="115">
        <v>345549.50560999999</v>
      </c>
      <c r="N48" s="115">
        <v>341288.72684999998</v>
      </c>
      <c r="O48" s="116">
        <v>4314178.6741399998</v>
      </c>
    </row>
    <row r="49" spans="1:15" ht="13.8" x14ac:dyDescent="0.25">
      <c r="A49" s="85">
        <v>2023</v>
      </c>
      <c r="B49" s="114" t="s">
        <v>148</v>
      </c>
      <c r="C49" s="115">
        <v>360402.03336</v>
      </c>
      <c r="D49" s="115">
        <v>354058.61192</v>
      </c>
      <c r="E49" s="115">
        <v>438195.22230000002</v>
      </c>
      <c r="F49" s="115">
        <v>373566.96041</v>
      </c>
      <c r="G49" s="115">
        <v>450029.71503000002</v>
      </c>
      <c r="H49" s="115">
        <v>411994.37638999999</v>
      </c>
      <c r="I49" s="115">
        <v>371794.22752000001</v>
      </c>
      <c r="J49" s="115">
        <v>395201.73572</v>
      </c>
      <c r="K49" s="115">
        <v>382586.31968999997</v>
      </c>
      <c r="L49" s="115">
        <v>363949.00571</v>
      </c>
      <c r="M49" s="115">
        <v>345072.71172000002</v>
      </c>
      <c r="N49" s="115">
        <v>352003.32900000003</v>
      </c>
      <c r="O49" s="116">
        <v>4598854.2487700004</v>
      </c>
    </row>
    <row r="50" spans="1:15" ht="13.8" x14ac:dyDescent="0.25">
      <c r="A50" s="86">
        <v>2024</v>
      </c>
      <c r="B50" s="114" t="s">
        <v>149</v>
      </c>
      <c r="C50" s="115">
        <v>468318.84989000001</v>
      </c>
      <c r="D50" s="115">
        <v>481096.82188</v>
      </c>
      <c r="E50" s="115">
        <v>544469.56671000004</v>
      </c>
      <c r="F50" s="115">
        <v>342001.51165</v>
      </c>
      <c r="G50" s="115">
        <v>581647.78700000001</v>
      </c>
      <c r="H50" s="115">
        <v>402477.91820000001</v>
      </c>
      <c r="I50" s="115">
        <v>953869.91223999998</v>
      </c>
      <c r="J50" s="115">
        <v>962588.68955000001</v>
      </c>
      <c r="K50" s="115">
        <v>672885.91648999997</v>
      </c>
      <c r="L50" s="115">
        <v>755882.63034000003</v>
      </c>
      <c r="M50" s="115">
        <v>676015.29634999996</v>
      </c>
      <c r="N50" s="115">
        <v>617111.62931999995</v>
      </c>
      <c r="O50" s="116">
        <v>7458366.5296200002</v>
      </c>
    </row>
    <row r="51" spans="1:15" ht="13.8" x14ac:dyDescent="0.25">
      <c r="A51" s="85">
        <v>2023</v>
      </c>
      <c r="B51" s="114" t="s">
        <v>149</v>
      </c>
      <c r="C51" s="115">
        <v>414201.52295999997</v>
      </c>
      <c r="D51" s="115">
        <v>523866.37258999998</v>
      </c>
      <c r="E51" s="115">
        <v>737166.73338999995</v>
      </c>
      <c r="F51" s="115">
        <v>477350.15331000002</v>
      </c>
      <c r="G51" s="115">
        <v>461347.52409999998</v>
      </c>
      <c r="H51" s="115">
        <v>440293.05599999998</v>
      </c>
      <c r="I51" s="115">
        <v>496791.71883000003</v>
      </c>
      <c r="J51" s="115">
        <v>463279.21194000001</v>
      </c>
      <c r="K51" s="115">
        <v>694813.91943999997</v>
      </c>
      <c r="L51" s="115">
        <v>994061.35886000004</v>
      </c>
      <c r="M51" s="115">
        <v>1253996.5125800001</v>
      </c>
      <c r="N51" s="115">
        <v>694627.24850999995</v>
      </c>
      <c r="O51" s="116">
        <v>7651795.3325100001</v>
      </c>
    </row>
    <row r="52" spans="1:15" ht="13.8" x14ac:dyDescent="0.25">
      <c r="A52" s="86">
        <v>2024</v>
      </c>
      <c r="B52" s="114" t="s">
        <v>150</v>
      </c>
      <c r="C52" s="115">
        <v>329942.50059000001</v>
      </c>
      <c r="D52" s="115">
        <v>299894.90834000002</v>
      </c>
      <c r="E52" s="115">
        <v>358181.42950999999</v>
      </c>
      <c r="F52" s="115">
        <v>349873.01468999998</v>
      </c>
      <c r="G52" s="115">
        <v>980449.59271999996</v>
      </c>
      <c r="H52" s="115">
        <v>564230.15891</v>
      </c>
      <c r="I52" s="115">
        <v>431178.77776999999</v>
      </c>
      <c r="J52" s="115">
        <v>422643.07040000003</v>
      </c>
      <c r="K52" s="115">
        <v>566550.08508999995</v>
      </c>
      <c r="L52" s="115">
        <v>820210.48459999997</v>
      </c>
      <c r="M52" s="115">
        <v>614827.38540999999</v>
      </c>
      <c r="N52" s="115">
        <v>996862.05376000004</v>
      </c>
      <c r="O52" s="116">
        <v>6734843.4617900001</v>
      </c>
    </row>
    <row r="53" spans="1:15" ht="13.8" x14ac:dyDescent="0.25">
      <c r="A53" s="85">
        <v>2023</v>
      </c>
      <c r="B53" s="114" t="s">
        <v>150</v>
      </c>
      <c r="C53" s="115">
        <v>278882.81070999999</v>
      </c>
      <c r="D53" s="115">
        <v>287103.78064000001</v>
      </c>
      <c r="E53" s="115">
        <v>505697.54947999999</v>
      </c>
      <c r="F53" s="115">
        <v>417251.88355999999</v>
      </c>
      <c r="G53" s="115">
        <v>549892.26480999996</v>
      </c>
      <c r="H53" s="115">
        <v>332633.21338999999</v>
      </c>
      <c r="I53" s="115">
        <v>657172.97959999996</v>
      </c>
      <c r="J53" s="115">
        <v>375762.79655000003</v>
      </c>
      <c r="K53" s="115">
        <v>430282.38802000001</v>
      </c>
      <c r="L53" s="115">
        <v>509917.83503999998</v>
      </c>
      <c r="M53" s="115">
        <v>481780.40470999997</v>
      </c>
      <c r="N53" s="115">
        <v>718288.67044999998</v>
      </c>
      <c r="O53" s="116">
        <v>5544666.5769600002</v>
      </c>
    </row>
    <row r="54" spans="1:15" ht="13.8" x14ac:dyDescent="0.25">
      <c r="A54" s="86">
        <v>2024</v>
      </c>
      <c r="B54" s="114" t="s">
        <v>151</v>
      </c>
      <c r="C54" s="115">
        <v>551147.23878000001</v>
      </c>
      <c r="D54" s="115">
        <v>600420.35615000001</v>
      </c>
      <c r="E54" s="115">
        <v>639331.38129000005</v>
      </c>
      <c r="F54" s="115">
        <v>511741.34720999998</v>
      </c>
      <c r="G54" s="115">
        <v>653539.55316999997</v>
      </c>
      <c r="H54" s="115">
        <v>479278.29188999999</v>
      </c>
      <c r="I54" s="115">
        <v>622521.85656999995</v>
      </c>
      <c r="J54" s="115">
        <v>607182.02043999999</v>
      </c>
      <c r="K54" s="115">
        <v>615424.55914999999</v>
      </c>
      <c r="L54" s="115">
        <v>628888.61317000003</v>
      </c>
      <c r="M54" s="115">
        <v>625410.76327</v>
      </c>
      <c r="N54" s="115">
        <v>608549.94117999997</v>
      </c>
      <c r="O54" s="116">
        <v>7143435.92227</v>
      </c>
    </row>
    <row r="55" spans="1:15" ht="13.8" x14ac:dyDescent="0.25">
      <c r="A55" s="85">
        <v>2023</v>
      </c>
      <c r="B55" s="114" t="s">
        <v>151</v>
      </c>
      <c r="C55" s="115">
        <v>525156.73930000002</v>
      </c>
      <c r="D55" s="115">
        <v>565724.08195999998</v>
      </c>
      <c r="E55" s="115">
        <v>673307.39902999997</v>
      </c>
      <c r="F55" s="115">
        <v>560339.56976999994</v>
      </c>
      <c r="G55" s="115">
        <v>637191.79180000001</v>
      </c>
      <c r="H55" s="115">
        <v>616319.67061999999</v>
      </c>
      <c r="I55" s="115">
        <v>568917.45713</v>
      </c>
      <c r="J55" s="115">
        <v>600798.80041000003</v>
      </c>
      <c r="K55" s="115">
        <v>604708.79669999995</v>
      </c>
      <c r="L55" s="115">
        <v>610469.23335999995</v>
      </c>
      <c r="M55" s="115">
        <v>605827.17964999995</v>
      </c>
      <c r="N55" s="115">
        <v>596911.44317999994</v>
      </c>
      <c r="O55" s="116">
        <v>7165672.1629100004</v>
      </c>
    </row>
    <row r="56" spans="1:15" ht="13.8" x14ac:dyDescent="0.25">
      <c r="A56" s="86">
        <v>2024</v>
      </c>
      <c r="B56" s="114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6">
        <f t="shared" ref="O56:O57" si="4">SUM(C56:N56)</f>
        <v>0</v>
      </c>
    </row>
    <row r="57" spans="1:15" ht="13.8" x14ac:dyDescent="0.25">
      <c r="A57" s="85">
        <v>2023</v>
      </c>
      <c r="B57" s="114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6">
        <f t="shared" si="4"/>
        <v>0</v>
      </c>
    </row>
    <row r="58" spans="1:15" ht="13.8" x14ac:dyDescent="0.25">
      <c r="A58" s="86">
        <v>2024</v>
      </c>
      <c r="B58" s="112" t="s">
        <v>30</v>
      </c>
      <c r="C58" s="118">
        <f>C60</f>
        <v>445638.94942000002</v>
      </c>
      <c r="D58" s="118">
        <f t="shared" ref="D58:O58" si="5">D60</f>
        <v>452009.54275000002</v>
      </c>
      <c r="E58" s="118">
        <f t="shared" si="5"/>
        <v>499142.20374000003</v>
      </c>
      <c r="F58" s="118">
        <f t="shared" si="5"/>
        <v>465816.46093</v>
      </c>
      <c r="G58" s="118">
        <f t="shared" si="5"/>
        <v>545501.36494</v>
      </c>
      <c r="H58" s="118">
        <f t="shared" si="5"/>
        <v>432184.40130000003</v>
      </c>
      <c r="I58" s="118">
        <f t="shared" si="5"/>
        <v>569410.73740999994</v>
      </c>
      <c r="J58" s="118">
        <f t="shared" si="5"/>
        <v>521683.50227</v>
      </c>
      <c r="K58" s="118">
        <f t="shared" si="5"/>
        <v>491525.09863999998</v>
      </c>
      <c r="L58" s="118">
        <f t="shared" si="5"/>
        <v>566685.23178000003</v>
      </c>
      <c r="M58" s="118">
        <f t="shared" si="5"/>
        <v>485895.32451000001</v>
      </c>
      <c r="N58" s="118">
        <f t="shared" si="5"/>
        <v>536241.21492000006</v>
      </c>
      <c r="O58" s="118">
        <f t="shared" si="5"/>
        <v>6011734.0326100001</v>
      </c>
    </row>
    <row r="59" spans="1:15" ht="13.8" x14ac:dyDescent="0.25">
      <c r="A59" s="85">
        <v>2023</v>
      </c>
      <c r="B59" s="112" t="s">
        <v>30</v>
      </c>
      <c r="C59" s="118">
        <f>C61</f>
        <v>441308.16873999999</v>
      </c>
      <c r="D59" s="118">
        <f t="shared" ref="D59:O59" si="6">D61</f>
        <v>397254.84522000002</v>
      </c>
      <c r="E59" s="118">
        <f t="shared" si="6"/>
        <v>478536.44981999998</v>
      </c>
      <c r="F59" s="118">
        <f t="shared" si="6"/>
        <v>467161.27383999998</v>
      </c>
      <c r="G59" s="118">
        <f t="shared" si="6"/>
        <v>545989.25234000001</v>
      </c>
      <c r="H59" s="118">
        <f t="shared" si="6"/>
        <v>482324.97353999998</v>
      </c>
      <c r="I59" s="118">
        <f t="shared" si="6"/>
        <v>462851.56475999998</v>
      </c>
      <c r="J59" s="118">
        <f t="shared" si="6"/>
        <v>495645.61102000001</v>
      </c>
      <c r="K59" s="118">
        <f t="shared" si="6"/>
        <v>487012.36570000002</v>
      </c>
      <c r="L59" s="118">
        <f t="shared" si="6"/>
        <v>498694.43229999999</v>
      </c>
      <c r="M59" s="118">
        <f t="shared" si="6"/>
        <v>480883.13955999998</v>
      </c>
      <c r="N59" s="118">
        <f t="shared" si="6"/>
        <v>506653.72229000001</v>
      </c>
      <c r="O59" s="118">
        <f t="shared" si="6"/>
        <v>5744315.7991300002</v>
      </c>
    </row>
    <row r="60" spans="1:15" ht="13.8" x14ac:dyDescent="0.25">
      <c r="A60" s="86">
        <v>2024</v>
      </c>
      <c r="B60" s="114" t="s">
        <v>152</v>
      </c>
      <c r="C60" s="115">
        <v>445638.94942000002</v>
      </c>
      <c r="D60" s="115">
        <v>452009.54275000002</v>
      </c>
      <c r="E60" s="115">
        <v>499142.20374000003</v>
      </c>
      <c r="F60" s="115">
        <v>465816.46093</v>
      </c>
      <c r="G60" s="115">
        <v>545501.36494</v>
      </c>
      <c r="H60" s="115">
        <v>432184.40130000003</v>
      </c>
      <c r="I60" s="115">
        <v>569410.73740999994</v>
      </c>
      <c r="J60" s="115">
        <v>521683.50227</v>
      </c>
      <c r="K60" s="115">
        <v>491525.09863999998</v>
      </c>
      <c r="L60" s="115">
        <v>566685.23178000003</v>
      </c>
      <c r="M60" s="115">
        <v>485895.32451000001</v>
      </c>
      <c r="N60" s="115">
        <v>536241.21492000006</v>
      </c>
      <c r="O60" s="116">
        <v>6011734.0326100001</v>
      </c>
    </row>
    <row r="61" spans="1:15" ht="14.4" thickBot="1" x14ac:dyDescent="0.3">
      <c r="A61" s="85">
        <v>2023</v>
      </c>
      <c r="B61" s="114" t="s">
        <v>152</v>
      </c>
      <c r="C61" s="115">
        <v>441308.16873999999</v>
      </c>
      <c r="D61" s="115">
        <v>397254.84522000002</v>
      </c>
      <c r="E61" s="115">
        <v>478536.44981999998</v>
      </c>
      <c r="F61" s="115">
        <v>467161.27383999998</v>
      </c>
      <c r="G61" s="115">
        <v>545989.25234000001</v>
      </c>
      <c r="H61" s="115">
        <v>482324.97353999998</v>
      </c>
      <c r="I61" s="115">
        <v>462851.56475999998</v>
      </c>
      <c r="J61" s="115">
        <v>495645.61102000001</v>
      </c>
      <c r="K61" s="115">
        <v>487012.36570000002</v>
      </c>
      <c r="L61" s="115">
        <v>498694.43229999999</v>
      </c>
      <c r="M61" s="115">
        <v>480883.13955999998</v>
      </c>
      <c r="N61" s="115">
        <v>506653.72229000001</v>
      </c>
      <c r="O61" s="116">
        <v>5744315.7991300002</v>
      </c>
    </row>
    <row r="62" spans="1:15" s="32" customFormat="1" ht="15" customHeight="1" thickBot="1" x14ac:dyDescent="0.25">
      <c r="A62" s="119">
        <v>2002</v>
      </c>
      <c r="B62" s="120" t="s">
        <v>39</v>
      </c>
      <c r="C62" s="121">
        <v>2607319.6609999998</v>
      </c>
      <c r="D62" s="121">
        <v>2383772.9539999999</v>
      </c>
      <c r="E62" s="121">
        <v>2918943.5210000002</v>
      </c>
      <c r="F62" s="121">
        <v>2742857.9219999998</v>
      </c>
      <c r="G62" s="121">
        <v>3000325.2429999998</v>
      </c>
      <c r="H62" s="121">
        <v>2770693.8810000001</v>
      </c>
      <c r="I62" s="121">
        <v>3103851.8620000002</v>
      </c>
      <c r="J62" s="121">
        <v>2975888.9739999999</v>
      </c>
      <c r="K62" s="121">
        <v>3218206.861</v>
      </c>
      <c r="L62" s="121">
        <v>3501128.02</v>
      </c>
      <c r="M62" s="121">
        <v>3593604.8960000002</v>
      </c>
      <c r="N62" s="121">
        <v>3242495.2340000002</v>
      </c>
      <c r="O62" s="122">
        <f>SUM(C62:N62)</f>
        <v>36059089.028999999</v>
      </c>
    </row>
    <row r="63" spans="1:15" s="32" customFormat="1" ht="15" customHeight="1" thickBot="1" x14ac:dyDescent="0.25">
      <c r="A63" s="119">
        <v>2003</v>
      </c>
      <c r="B63" s="120" t="s">
        <v>39</v>
      </c>
      <c r="C63" s="121">
        <v>3533705.5819999999</v>
      </c>
      <c r="D63" s="121">
        <v>2923460.39</v>
      </c>
      <c r="E63" s="121">
        <v>3908255.9909999999</v>
      </c>
      <c r="F63" s="121">
        <v>3662183.449</v>
      </c>
      <c r="G63" s="121">
        <v>3860471.3</v>
      </c>
      <c r="H63" s="121">
        <v>3796113.5219999999</v>
      </c>
      <c r="I63" s="121">
        <v>4236114.2640000004</v>
      </c>
      <c r="J63" s="121">
        <v>3828726.17</v>
      </c>
      <c r="K63" s="121">
        <v>4114677.523</v>
      </c>
      <c r="L63" s="121">
        <v>4824388.2589999996</v>
      </c>
      <c r="M63" s="121">
        <v>3969697.4580000001</v>
      </c>
      <c r="N63" s="121">
        <v>4595042.3940000003</v>
      </c>
      <c r="O63" s="122">
        <f t="shared" ref="O63:O81" si="7">SUM(C63:N63)</f>
        <v>47252836.302000001</v>
      </c>
    </row>
    <row r="64" spans="1:15" s="32" customFormat="1" ht="15" customHeight="1" thickBot="1" x14ac:dyDescent="0.25">
      <c r="A64" s="119">
        <v>2004</v>
      </c>
      <c r="B64" s="120" t="s">
        <v>39</v>
      </c>
      <c r="C64" s="121">
        <v>4619660.84</v>
      </c>
      <c r="D64" s="121">
        <v>3664503.0430000001</v>
      </c>
      <c r="E64" s="121">
        <v>5218042.1770000001</v>
      </c>
      <c r="F64" s="121">
        <v>5072462.9939999999</v>
      </c>
      <c r="G64" s="121">
        <v>5170061.6050000004</v>
      </c>
      <c r="H64" s="121">
        <v>5284383.2860000003</v>
      </c>
      <c r="I64" s="121">
        <v>5632138.7980000004</v>
      </c>
      <c r="J64" s="121">
        <v>4707491.284</v>
      </c>
      <c r="K64" s="121">
        <v>5656283.5209999997</v>
      </c>
      <c r="L64" s="121">
        <v>5867342.1210000003</v>
      </c>
      <c r="M64" s="121">
        <v>5733908.9759999998</v>
      </c>
      <c r="N64" s="121">
        <v>6540874.1749999998</v>
      </c>
      <c r="O64" s="122">
        <f t="shared" si="7"/>
        <v>63167152.819999993</v>
      </c>
    </row>
    <row r="65" spans="1:15" s="32" customFormat="1" ht="15" customHeight="1" thickBot="1" x14ac:dyDescent="0.25">
      <c r="A65" s="119">
        <v>2005</v>
      </c>
      <c r="B65" s="120" t="s">
        <v>39</v>
      </c>
      <c r="C65" s="121">
        <v>4997279.7240000004</v>
      </c>
      <c r="D65" s="121">
        <v>5651741.2520000003</v>
      </c>
      <c r="E65" s="121">
        <v>6591859.2180000003</v>
      </c>
      <c r="F65" s="121">
        <v>6128131.8779999996</v>
      </c>
      <c r="G65" s="121">
        <v>5977226.2170000002</v>
      </c>
      <c r="H65" s="121">
        <v>6038534.3669999996</v>
      </c>
      <c r="I65" s="121">
        <v>5763466.3530000001</v>
      </c>
      <c r="J65" s="121">
        <v>5552867.2120000003</v>
      </c>
      <c r="K65" s="121">
        <v>6814268.9409999996</v>
      </c>
      <c r="L65" s="121">
        <v>6772178.5690000001</v>
      </c>
      <c r="M65" s="121">
        <v>5942575.7819999997</v>
      </c>
      <c r="N65" s="121">
        <v>7246278.6299999999</v>
      </c>
      <c r="O65" s="122">
        <f t="shared" si="7"/>
        <v>73476408.142999992</v>
      </c>
    </row>
    <row r="66" spans="1:15" s="32" customFormat="1" ht="15" customHeight="1" thickBot="1" x14ac:dyDescent="0.25">
      <c r="A66" s="119">
        <v>2006</v>
      </c>
      <c r="B66" s="120" t="s">
        <v>39</v>
      </c>
      <c r="C66" s="121">
        <v>5133048.8810000001</v>
      </c>
      <c r="D66" s="121">
        <v>6058251.2790000001</v>
      </c>
      <c r="E66" s="121">
        <v>7411101.659</v>
      </c>
      <c r="F66" s="121">
        <v>6456090.2609999999</v>
      </c>
      <c r="G66" s="121">
        <v>7041543.2470000004</v>
      </c>
      <c r="H66" s="121">
        <v>7815434.6220000004</v>
      </c>
      <c r="I66" s="121">
        <v>7067411.4790000003</v>
      </c>
      <c r="J66" s="121">
        <v>6811202.4100000001</v>
      </c>
      <c r="K66" s="121">
        <v>7606551.0949999997</v>
      </c>
      <c r="L66" s="121">
        <v>6888812.5489999996</v>
      </c>
      <c r="M66" s="121">
        <v>8641474.5559999999</v>
      </c>
      <c r="N66" s="121">
        <v>8603753.4800000004</v>
      </c>
      <c r="O66" s="122">
        <f t="shared" si="7"/>
        <v>85534675.517999992</v>
      </c>
    </row>
    <row r="67" spans="1:15" s="32" customFormat="1" ht="15" customHeight="1" thickBot="1" x14ac:dyDescent="0.25">
      <c r="A67" s="119">
        <v>2007</v>
      </c>
      <c r="B67" s="120" t="s">
        <v>39</v>
      </c>
      <c r="C67" s="121">
        <v>6564559.7929999996</v>
      </c>
      <c r="D67" s="121">
        <v>7656951.608</v>
      </c>
      <c r="E67" s="121">
        <v>8957851.6209999993</v>
      </c>
      <c r="F67" s="121">
        <v>8313312.0049999999</v>
      </c>
      <c r="G67" s="121">
        <v>9147620.0419999994</v>
      </c>
      <c r="H67" s="121">
        <v>8980247.4370000008</v>
      </c>
      <c r="I67" s="121">
        <v>8937741.591</v>
      </c>
      <c r="J67" s="121">
        <v>8736689.0920000002</v>
      </c>
      <c r="K67" s="121">
        <v>9038743.8959999997</v>
      </c>
      <c r="L67" s="121">
        <v>9895216.6219999995</v>
      </c>
      <c r="M67" s="121">
        <v>11318798.220000001</v>
      </c>
      <c r="N67" s="121">
        <v>9724017.977</v>
      </c>
      <c r="O67" s="122">
        <f t="shared" si="7"/>
        <v>107271749.90399998</v>
      </c>
    </row>
    <row r="68" spans="1:15" s="32" customFormat="1" ht="15" customHeight="1" thickBot="1" x14ac:dyDescent="0.25">
      <c r="A68" s="119">
        <v>2008</v>
      </c>
      <c r="B68" s="120" t="s">
        <v>39</v>
      </c>
      <c r="C68" s="121">
        <v>10632207.040999999</v>
      </c>
      <c r="D68" s="121">
        <v>11077899.119999999</v>
      </c>
      <c r="E68" s="121">
        <v>11428587.233999999</v>
      </c>
      <c r="F68" s="121">
        <v>11363963.503</v>
      </c>
      <c r="G68" s="121">
        <v>12477968.699999999</v>
      </c>
      <c r="H68" s="121">
        <v>11770634.384</v>
      </c>
      <c r="I68" s="121">
        <v>12595426.863</v>
      </c>
      <c r="J68" s="121">
        <v>11046830.085999999</v>
      </c>
      <c r="K68" s="121">
        <v>12793148.034</v>
      </c>
      <c r="L68" s="121">
        <v>9722708.7899999991</v>
      </c>
      <c r="M68" s="121">
        <v>9395872.8969999999</v>
      </c>
      <c r="N68" s="121">
        <v>7721948.9740000004</v>
      </c>
      <c r="O68" s="122">
        <f t="shared" si="7"/>
        <v>132027195.626</v>
      </c>
    </row>
    <row r="69" spans="1:15" s="32" customFormat="1" ht="15" customHeight="1" thickBot="1" x14ac:dyDescent="0.25">
      <c r="A69" s="119">
        <v>2009</v>
      </c>
      <c r="B69" s="120" t="s">
        <v>39</v>
      </c>
      <c r="C69" s="121">
        <v>7884493.5240000002</v>
      </c>
      <c r="D69" s="121">
        <v>8435115.8340000007</v>
      </c>
      <c r="E69" s="121">
        <v>8155485.0810000002</v>
      </c>
      <c r="F69" s="121">
        <v>7561696.2829999998</v>
      </c>
      <c r="G69" s="121">
        <v>7346407.5279999999</v>
      </c>
      <c r="H69" s="121">
        <v>8329692.7829999998</v>
      </c>
      <c r="I69" s="121">
        <v>9055733.6710000001</v>
      </c>
      <c r="J69" s="121">
        <v>7839908.8420000002</v>
      </c>
      <c r="K69" s="121">
        <v>8480708.3870000001</v>
      </c>
      <c r="L69" s="121">
        <v>10095768.029999999</v>
      </c>
      <c r="M69" s="121">
        <v>8903010.773</v>
      </c>
      <c r="N69" s="121">
        <v>10054591.867000001</v>
      </c>
      <c r="O69" s="122">
        <f t="shared" si="7"/>
        <v>102142612.603</v>
      </c>
    </row>
    <row r="70" spans="1:15" s="32" customFormat="1" ht="15" customHeight="1" thickBot="1" x14ac:dyDescent="0.25">
      <c r="A70" s="119">
        <v>2010</v>
      </c>
      <c r="B70" s="120" t="s">
        <v>39</v>
      </c>
      <c r="C70" s="121">
        <v>7828748.0580000002</v>
      </c>
      <c r="D70" s="121">
        <v>8263237.8140000002</v>
      </c>
      <c r="E70" s="121">
        <v>9886488.1710000001</v>
      </c>
      <c r="F70" s="121">
        <v>9396006.6539999992</v>
      </c>
      <c r="G70" s="121">
        <v>9799958.1170000006</v>
      </c>
      <c r="H70" s="121">
        <v>9542907.6439999994</v>
      </c>
      <c r="I70" s="121">
        <v>9564682.5449999999</v>
      </c>
      <c r="J70" s="121">
        <v>8523451.9729999993</v>
      </c>
      <c r="K70" s="121">
        <v>8909230.5209999997</v>
      </c>
      <c r="L70" s="121">
        <v>10963586.27</v>
      </c>
      <c r="M70" s="121">
        <v>9382369.7180000003</v>
      </c>
      <c r="N70" s="121">
        <v>11822551.698999999</v>
      </c>
      <c r="O70" s="122">
        <f t="shared" si="7"/>
        <v>113883219.18399999</v>
      </c>
    </row>
    <row r="71" spans="1:15" s="32" customFormat="1" ht="15" customHeight="1" thickBot="1" x14ac:dyDescent="0.25">
      <c r="A71" s="119">
        <v>2011</v>
      </c>
      <c r="B71" s="120" t="s">
        <v>39</v>
      </c>
      <c r="C71" s="121">
        <v>9551084.6390000004</v>
      </c>
      <c r="D71" s="121">
        <v>10059126.307</v>
      </c>
      <c r="E71" s="121">
        <v>11811085.16</v>
      </c>
      <c r="F71" s="121">
        <v>11873269.447000001</v>
      </c>
      <c r="G71" s="121">
        <v>10943364.372</v>
      </c>
      <c r="H71" s="121">
        <v>11349953.558</v>
      </c>
      <c r="I71" s="121">
        <v>11860004.271</v>
      </c>
      <c r="J71" s="121">
        <v>11245124.657</v>
      </c>
      <c r="K71" s="121">
        <v>10750626.098999999</v>
      </c>
      <c r="L71" s="121">
        <v>11907219.297</v>
      </c>
      <c r="M71" s="121">
        <v>11078524.743000001</v>
      </c>
      <c r="N71" s="121">
        <v>12477486.279999999</v>
      </c>
      <c r="O71" s="122">
        <f t="shared" si="7"/>
        <v>134906868.83000001</v>
      </c>
    </row>
    <row r="72" spans="1:15" ht="13.8" thickBot="1" x14ac:dyDescent="0.3">
      <c r="A72" s="119">
        <v>2012</v>
      </c>
      <c r="B72" s="120" t="s">
        <v>39</v>
      </c>
      <c r="C72" s="121">
        <v>10348187.165999999</v>
      </c>
      <c r="D72" s="121">
        <v>11748000.124</v>
      </c>
      <c r="E72" s="121">
        <v>13208572.977</v>
      </c>
      <c r="F72" s="121">
        <v>12630226.718</v>
      </c>
      <c r="G72" s="121">
        <v>13131530.960999999</v>
      </c>
      <c r="H72" s="121">
        <v>13231198.687999999</v>
      </c>
      <c r="I72" s="121">
        <v>12830675.307</v>
      </c>
      <c r="J72" s="121">
        <v>12831394.572000001</v>
      </c>
      <c r="K72" s="121">
        <v>12952651.721999999</v>
      </c>
      <c r="L72" s="121">
        <v>13190769.654999999</v>
      </c>
      <c r="M72" s="121">
        <v>13753052.493000001</v>
      </c>
      <c r="N72" s="121">
        <v>12605476.173</v>
      </c>
      <c r="O72" s="122">
        <f t="shared" si="7"/>
        <v>152461736.55599999</v>
      </c>
    </row>
    <row r="73" spans="1:15" ht="13.8" thickBot="1" x14ac:dyDescent="0.3">
      <c r="A73" s="119">
        <v>2013</v>
      </c>
      <c r="B73" s="120" t="s">
        <v>39</v>
      </c>
      <c r="C73" s="121">
        <v>11481521.079</v>
      </c>
      <c r="D73" s="121">
        <v>12385690.909</v>
      </c>
      <c r="E73" s="121">
        <v>13122058.141000001</v>
      </c>
      <c r="F73" s="121">
        <v>12468202.903000001</v>
      </c>
      <c r="G73" s="121">
        <v>13277209.017000001</v>
      </c>
      <c r="H73" s="121">
        <v>12399973.961999999</v>
      </c>
      <c r="I73" s="121">
        <v>13059519.685000001</v>
      </c>
      <c r="J73" s="121">
        <v>11118300.903000001</v>
      </c>
      <c r="K73" s="121">
        <v>13060371.039000001</v>
      </c>
      <c r="L73" s="121">
        <v>12053704.638</v>
      </c>
      <c r="M73" s="121">
        <v>14201227.351</v>
      </c>
      <c r="N73" s="121">
        <v>13174857.460000001</v>
      </c>
      <c r="O73" s="122">
        <f t="shared" si="7"/>
        <v>151802637.08700001</v>
      </c>
    </row>
    <row r="74" spans="1:15" ht="13.8" thickBot="1" x14ac:dyDescent="0.3">
      <c r="A74" s="119">
        <v>2014</v>
      </c>
      <c r="B74" s="120" t="s">
        <v>39</v>
      </c>
      <c r="C74" s="121">
        <v>12399761.948000001</v>
      </c>
      <c r="D74" s="121">
        <v>13053292.493000001</v>
      </c>
      <c r="E74" s="121">
        <v>14680110.779999999</v>
      </c>
      <c r="F74" s="121">
        <v>13371185.664000001</v>
      </c>
      <c r="G74" s="121">
        <v>13681906.159</v>
      </c>
      <c r="H74" s="121">
        <v>12880924.245999999</v>
      </c>
      <c r="I74" s="121">
        <v>13344776.958000001</v>
      </c>
      <c r="J74" s="121">
        <v>11386828.925000001</v>
      </c>
      <c r="K74" s="121">
        <v>13583120.905999999</v>
      </c>
      <c r="L74" s="121">
        <v>12891630.102</v>
      </c>
      <c r="M74" s="121">
        <v>13067348.107000001</v>
      </c>
      <c r="N74" s="121">
        <v>13269271.402000001</v>
      </c>
      <c r="O74" s="122">
        <f t="shared" si="7"/>
        <v>157610157.69</v>
      </c>
    </row>
    <row r="75" spans="1:15" ht="13.8" thickBot="1" x14ac:dyDescent="0.3">
      <c r="A75" s="119">
        <v>2015</v>
      </c>
      <c r="B75" s="120" t="s">
        <v>39</v>
      </c>
      <c r="C75" s="121">
        <v>12301766.75</v>
      </c>
      <c r="D75" s="121">
        <v>12231860.140000001</v>
      </c>
      <c r="E75" s="121">
        <v>12519910.437999999</v>
      </c>
      <c r="F75" s="121">
        <v>13349346.866</v>
      </c>
      <c r="G75" s="121">
        <v>11080385.127</v>
      </c>
      <c r="H75" s="121">
        <v>11949647.085999999</v>
      </c>
      <c r="I75" s="121">
        <v>11129358.973999999</v>
      </c>
      <c r="J75" s="121">
        <v>11022045.344000001</v>
      </c>
      <c r="K75" s="121">
        <v>11581703.842</v>
      </c>
      <c r="L75" s="121">
        <v>13240039.088</v>
      </c>
      <c r="M75" s="121">
        <v>11681989.013</v>
      </c>
      <c r="N75" s="121">
        <v>11750818.76</v>
      </c>
      <c r="O75" s="122">
        <f t="shared" si="7"/>
        <v>143838871.428</v>
      </c>
    </row>
    <row r="76" spans="1:15" ht="13.8" thickBot="1" x14ac:dyDescent="0.3">
      <c r="A76" s="119">
        <v>2016</v>
      </c>
      <c r="B76" s="120" t="s">
        <v>39</v>
      </c>
      <c r="C76" s="121">
        <v>9546115.4000000004</v>
      </c>
      <c r="D76" s="121">
        <v>12366388.057</v>
      </c>
      <c r="E76" s="121">
        <v>12757672.093</v>
      </c>
      <c r="F76" s="121">
        <v>11950497.685000001</v>
      </c>
      <c r="G76" s="121">
        <v>12098611.067</v>
      </c>
      <c r="H76" s="121">
        <v>12864154.060000001</v>
      </c>
      <c r="I76" s="121">
        <v>9850124.8719999995</v>
      </c>
      <c r="J76" s="121">
        <v>11830762.82</v>
      </c>
      <c r="K76" s="121">
        <v>10901638.452</v>
      </c>
      <c r="L76" s="121">
        <v>12796159.91</v>
      </c>
      <c r="M76" s="121">
        <v>12786936.247</v>
      </c>
      <c r="N76" s="121">
        <v>12780523.145</v>
      </c>
      <c r="O76" s="122">
        <f t="shared" si="7"/>
        <v>142529583.80799997</v>
      </c>
    </row>
    <row r="77" spans="1:15" ht="13.8" thickBot="1" x14ac:dyDescent="0.3">
      <c r="A77" s="119">
        <v>2017</v>
      </c>
      <c r="B77" s="120" t="s">
        <v>39</v>
      </c>
      <c r="C77" s="121">
        <v>11247585.677000133</v>
      </c>
      <c r="D77" s="121">
        <v>12089908.933999483</v>
      </c>
      <c r="E77" s="121">
        <v>14470814.05899963</v>
      </c>
      <c r="F77" s="121">
        <v>12859938.790999187</v>
      </c>
      <c r="G77" s="121">
        <v>13582079.73099998</v>
      </c>
      <c r="H77" s="121">
        <v>13125306.943999315</v>
      </c>
      <c r="I77" s="121">
        <v>12612074.05599888</v>
      </c>
      <c r="J77" s="121">
        <v>13248462.990000026</v>
      </c>
      <c r="K77" s="121">
        <v>11810080.804999635</v>
      </c>
      <c r="L77" s="121">
        <v>13912699.49399944</v>
      </c>
      <c r="M77" s="121">
        <v>14188323.115998682</v>
      </c>
      <c r="N77" s="121">
        <v>13845665.816998869</v>
      </c>
      <c r="O77" s="122">
        <f t="shared" si="7"/>
        <v>156992940.41399324</v>
      </c>
    </row>
    <row r="78" spans="1:15" ht="13.8" thickBot="1" x14ac:dyDescent="0.3">
      <c r="A78" s="119">
        <v>2018</v>
      </c>
      <c r="B78" s="120" t="s">
        <v>39</v>
      </c>
      <c r="C78" s="121">
        <v>13080096.762</v>
      </c>
      <c r="D78" s="121">
        <v>13827132.654999999</v>
      </c>
      <c r="E78" s="121">
        <v>16338253.918</v>
      </c>
      <c r="F78" s="121">
        <v>14530822.873</v>
      </c>
      <c r="G78" s="121">
        <v>15166648.044</v>
      </c>
      <c r="H78" s="121">
        <v>13657091.159</v>
      </c>
      <c r="I78" s="121">
        <v>14771360.698000001</v>
      </c>
      <c r="J78" s="121">
        <v>12926754.198999999</v>
      </c>
      <c r="K78" s="121">
        <v>15247368.846000001</v>
      </c>
      <c r="L78" s="121">
        <v>16590652.49</v>
      </c>
      <c r="M78" s="121">
        <v>16386878.392999999</v>
      </c>
      <c r="N78" s="121">
        <v>14645696.251</v>
      </c>
      <c r="O78" s="122">
        <f t="shared" si="7"/>
        <v>177168756.28799999</v>
      </c>
    </row>
    <row r="79" spans="1:15" ht="13.8" thickBot="1" x14ac:dyDescent="0.3">
      <c r="A79" s="119">
        <v>2019</v>
      </c>
      <c r="B79" s="120" t="s">
        <v>39</v>
      </c>
      <c r="C79" s="121">
        <v>13874826.012</v>
      </c>
      <c r="D79" s="121">
        <v>14323043.041999999</v>
      </c>
      <c r="E79" s="121">
        <v>16335862.397</v>
      </c>
      <c r="F79" s="121">
        <v>15340619.824999999</v>
      </c>
      <c r="G79" s="121">
        <v>16855105.096999999</v>
      </c>
      <c r="H79" s="121">
        <v>11634653.880999999</v>
      </c>
      <c r="I79" s="121">
        <v>15932004.723999999</v>
      </c>
      <c r="J79" s="121">
        <v>13222876.222999999</v>
      </c>
      <c r="K79" s="121">
        <v>15273579.960999999</v>
      </c>
      <c r="L79" s="121">
        <v>16410781.68</v>
      </c>
      <c r="M79" s="121">
        <v>16242650.391000001</v>
      </c>
      <c r="N79" s="121">
        <v>15386718.469000001</v>
      </c>
      <c r="O79" s="121">
        <f t="shared" si="7"/>
        <v>180832721.70199999</v>
      </c>
    </row>
    <row r="80" spans="1:15" ht="13.8" thickBot="1" x14ac:dyDescent="0.3">
      <c r="A80" s="119">
        <v>2020</v>
      </c>
      <c r="B80" s="120" t="s">
        <v>39</v>
      </c>
      <c r="C80" s="121">
        <v>14701346.982000001</v>
      </c>
      <c r="D80" s="121">
        <v>14608289.785</v>
      </c>
      <c r="E80" s="121">
        <v>13353075.963</v>
      </c>
      <c r="F80" s="121">
        <v>8978290.7589999996</v>
      </c>
      <c r="G80" s="121">
        <v>9957512.1809999999</v>
      </c>
      <c r="H80" s="121">
        <v>13460251.822000001</v>
      </c>
      <c r="I80" s="121">
        <v>14890653.468</v>
      </c>
      <c r="J80" s="121">
        <v>12456453.472999999</v>
      </c>
      <c r="K80" s="121">
        <v>15990797.705</v>
      </c>
      <c r="L80" s="121">
        <v>17315266.203000002</v>
      </c>
      <c r="M80" s="121">
        <v>16088682.231000001</v>
      </c>
      <c r="N80" s="121">
        <v>17837134.738000002</v>
      </c>
      <c r="O80" s="121">
        <f t="shared" si="7"/>
        <v>169637755.31000003</v>
      </c>
    </row>
    <row r="81" spans="1:15" ht="13.8" thickBot="1" x14ac:dyDescent="0.3">
      <c r="A81" s="119">
        <v>2021</v>
      </c>
      <c r="B81" s="120" t="s">
        <v>39</v>
      </c>
      <c r="C81" s="121">
        <v>15306487.643915899</v>
      </c>
      <c r="D81" s="121">
        <v>15777151.373676499</v>
      </c>
      <c r="E81" s="121">
        <v>18125533.345878098</v>
      </c>
      <c r="F81" s="121">
        <v>18106582.520971801</v>
      </c>
      <c r="G81" s="121">
        <v>18587253.5966384</v>
      </c>
      <c r="H81" s="121">
        <v>19036800.670268498</v>
      </c>
      <c r="I81" s="121">
        <v>19020902.292177301</v>
      </c>
      <c r="J81" s="121">
        <v>18681996.8976386</v>
      </c>
      <c r="K81" s="121">
        <v>19984264.497713201</v>
      </c>
      <c r="L81" s="121">
        <v>21100833.1277362</v>
      </c>
      <c r="M81" s="121">
        <v>20749365.9948617</v>
      </c>
      <c r="N81" s="121">
        <v>21316881.481321499</v>
      </c>
      <c r="O81" s="121">
        <f t="shared" si="7"/>
        <v>225794053.44279772</v>
      </c>
    </row>
    <row r="82" spans="1:15" ht="13.8" thickBot="1" x14ac:dyDescent="0.3">
      <c r="A82" s="119">
        <v>2022</v>
      </c>
      <c r="B82" s="120" t="s">
        <v>39</v>
      </c>
      <c r="C82" s="121">
        <v>17553745.067000002</v>
      </c>
      <c r="D82" s="121">
        <v>19904331.120000001</v>
      </c>
      <c r="E82" s="121">
        <v>22609642.478</v>
      </c>
      <c r="F82" s="121">
        <v>23330991.125</v>
      </c>
      <c r="G82" s="121">
        <v>18931811.633000001</v>
      </c>
      <c r="H82" s="121">
        <v>23359482.375999998</v>
      </c>
      <c r="I82" s="121">
        <v>18536547.530999999</v>
      </c>
      <c r="J82" s="121">
        <v>21275849.662</v>
      </c>
      <c r="K82" s="121">
        <v>22596774.302000001</v>
      </c>
      <c r="L82" s="121">
        <v>21300785.131999999</v>
      </c>
      <c r="M82" s="121">
        <v>21871038.612</v>
      </c>
      <c r="N82" s="121">
        <v>22898748.625</v>
      </c>
      <c r="O82" s="121">
        <f t="shared" ref="O82" si="8">SUM(C82:N82)</f>
        <v>254169747.66300002</v>
      </c>
    </row>
    <row r="83" spans="1:15" ht="13.8" thickBot="1" x14ac:dyDescent="0.3">
      <c r="A83" s="119">
        <v>2023</v>
      </c>
      <c r="B83" s="120" t="s">
        <v>39</v>
      </c>
      <c r="C83" s="121">
        <v>19331708.504999999</v>
      </c>
      <c r="D83" s="121">
        <v>18565677.535999998</v>
      </c>
      <c r="E83" s="121">
        <v>23562969.528000001</v>
      </c>
      <c r="F83" s="121">
        <v>19250045.118999999</v>
      </c>
      <c r="G83" s="121">
        <v>21633011.897999998</v>
      </c>
      <c r="H83" s="121">
        <v>20773219.280000001</v>
      </c>
      <c r="I83" s="121">
        <v>19779817.067000002</v>
      </c>
      <c r="J83" s="121">
        <v>21556272.835999999</v>
      </c>
      <c r="K83" s="121">
        <v>22411385.842999998</v>
      </c>
      <c r="L83" s="121">
        <v>22804540.822999999</v>
      </c>
      <c r="M83" s="121">
        <v>23000729.802999999</v>
      </c>
      <c r="N83" s="121">
        <v>22958050.772999998</v>
      </c>
      <c r="O83" s="121">
        <f t="shared" ref="O83" si="9">SUM(C83:N83)</f>
        <v>255627429.01100001</v>
      </c>
    </row>
    <row r="84" spans="1:15" ht="13.8" thickBot="1" x14ac:dyDescent="0.3">
      <c r="A84" s="119">
        <v>2024</v>
      </c>
      <c r="B84" s="120" t="s">
        <v>39</v>
      </c>
      <c r="C84" s="121">
        <v>20001447.822999999</v>
      </c>
      <c r="D84" s="121">
        <v>21091063.528000001</v>
      </c>
      <c r="E84" s="121">
        <v>22650926.818999998</v>
      </c>
      <c r="F84" s="121">
        <v>19295058.116</v>
      </c>
      <c r="G84" s="121">
        <v>24173186.895</v>
      </c>
      <c r="H84" s="121">
        <v>19016007.537999999</v>
      </c>
      <c r="I84" s="121">
        <v>22479414.103999998</v>
      </c>
      <c r="J84" s="121">
        <v>22006863.710999999</v>
      </c>
      <c r="K84" s="121">
        <v>21974135.818999998</v>
      </c>
      <c r="L84" s="121">
        <v>23484866.028000001</v>
      </c>
      <c r="M84" s="121">
        <v>22289239.559</v>
      </c>
      <c r="N84" s="121">
        <v>23463025.317000002</v>
      </c>
      <c r="O84" s="121">
        <f t="shared" ref="O84" si="10">SUM(C84:N84)</f>
        <v>261925235.257</v>
      </c>
    </row>
  </sheetData>
  <autoFilter ref="A1:O1" xr:uid="{356477EE-E978-4A0F-BCC7-C5ACB78492B4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F2" sqref="F2"/>
    </sheetView>
  </sheetViews>
  <sheetFormatPr defaultColWidth="9.109375" defaultRowHeight="13.2" x14ac:dyDescent="0.25"/>
  <cols>
    <col min="1" max="1" width="29.109375" customWidth="1"/>
    <col min="2" max="2" width="20" style="35" customWidth="1"/>
    <col min="3" max="3" width="17.5546875" style="35" customWidth="1"/>
    <col min="4" max="4" width="9.33203125" bestFit="1" customWidth="1"/>
  </cols>
  <sheetData>
    <row r="2" spans="1:4" ht="24.6" customHeight="1" x14ac:dyDescent="0.35">
      <c r="A2" s="142" t="s">
        <v>61</v>
      </c>
      <c r="B2" s="142"/>
      <c r="C2" s="142"/>
      <c r="D2" s="142"/>
    </row>
    <row r="3" spans="1:4" ht="15.6" x14ac:dyDescent="0.3">
      <c r="A3" s="141" t="s">
        <v>62</v>
      </c>
      <c r="B3" s="141"/>
      <c r="C3" s="141"/>
      <c r="D3" s="141"/>
    </row>
    <row r="4" spans="1:4" x14ac:dyDescent="0.25">
      <c r="A4" s="123"/>
      <c r="B4" s="124"/>
      <c r="C4" s="124"/>
      <c r="D4" s="123"/>
    </row>
    <row r="5" spans="1:4" x14ac:dyDescent="0.25">
      <c r="A5" s="125" t="s">
        <v>63</v>
      </c>
      <c r="B5" s="126" t="s">
        <v>153</v>
      </c>
      <c r="C5" s="126" t="s">
        <v>154</v>
      </c>
      <c r="D5" s="127" t="s">
        <v>64</v>
      </c>
    </row>
    <row r="6" spans="1:4" x14ac:dyDescent="0.25">
      <c r="A6" s="128" t="s">
        <v>155</v>
      </c>
      <c r="B6" s="129">
        <v>0.25817000000000001</v>
      </c>
      <c r="C6" s="129">
        <v>137.75559999999999</v>
      </c>
      <c r="D6" s="135">
        <f t="shared" ref="D6:D15" si="0">(C6-B6)/B6</f>
        <v>532.58484719370949</v>
      </c>
    </row>
    <row r="7" spans="1:4" x14ac:dyDescent="0.25">
      <c r="A7" s="128" t="s">
        <v>156</v>
      </c>
      <c r="B7" s="129">
        <v>164.75557000000001</v>
      </c>
      <c r="C7" s="129">
        <v>18017.723269999999</v>
      </c>
      <c r="D7" s="135">
        <f t="shared" si="0"/>
        <v>108.36032857644811</v>
      </c>
    </row>
    <row r="8" spans="1:4" x14ac:dyDescent="0.25">
      <c r="A8" s="128" t="s">
        <v>157</v>
      </c>
      <c r="B8" s="129">
        <v>182.66238999999999</v>
      </c>
      <c r="C8" s="129">
        <v>14798.7</v>
      </c>
      <c r="D8" s="135">
        <f t="shared" si="0"/>
        <v>80.016677817475198</v>
      </c>
    </row>
    <row r="9" spans="1:4" x14ac:dyDescent="0.25">
      <c r="A9" s="128" t="s">
        <v>158</v>
      </c>
      <c r="B9" s="129">
        <v>825.83221000000003</v>
      </c>
      <c r="C9" s="129">
        <v>66792.648279999994</v>
      </c>
      <c r="D9" s="135">
        <f t="shared" si="0"/>
        <v>79.8791997589922</v>
      </c>
    </row>
    <row r="10" spans="1:4" x14ac:dyDescent="0.25">
      <c r="A10" s="128" t="s">
        <v>159</v>
      </c>
      <c r="B10" s="129">
        <v>30.12351</v>
      </c>
      <c r="C10" s="129">
        <v>661.36389999999994</v>
      </c>
      <c r="D10" s="135">
        <f t="shared" si="0"/>
        <v>20.955074292471227</v>
      </c>
    </row>
    <row r="11" spans="1:4" x14ac:dyDescent="0.25">
      <c r="A11" s="128" t="s">
        <v>160</v>
      </c>
      <c r="B11" s="129">
        <v>314.82740999999999</v>
      </c>
      <c r="C11" s="129">
        <v>2402.4596200000001</v>
      </c>
      <c r="D11" s="135">
        <f t="shared" si="0"/>
        <v>6.6310370180283869</v>
      </c>
    </row>
    <row r="12" spans="1:4" x14ac:dyDescent="0.25">
      <c r="A12" s="128" t="s">
        <v>161</v>
      </c>
      <c r="B12" s="129">
        <v>57.000999999999998</v>
      </c>
      <c r="C12" s="129">
        <v>406.37518</v>
      </c>
      <c r="D12" s="135">
        <f t="shared" si="0"/>
        <v>6.1292640479991585</v>
      </c>
    </row>
    <row r="13" spans="1:4" x14ac:dyDescent="0.25">
      <c r="A13" s="128" t="s">
        <v>162</v>
      </c>
      <c r="B13" s="129">
        <v>178.92751999999999</v>
      </c>
      <c r="C13" s="129">
        <v>1236.12393</v>
      </c>
      <c r="D13" s="135">
        <f t="shared" si="0"/>
        <v>5.9085176500518202</v>
      </c>
    </row>
    <row r="14" spans="1:4" x14ac:dyDescent="0.25">
      <c r="A14" s="128" t="s">
        <v>163</v>
      </c>
      <c r="B14" s="129">
        <v>42.984549999999999</v>
      </c>
      <c r="C14" s="129">
        <v>286.16528</v>
      </c>
      <c r="D14" s="135">
        <f t="shared" si="0"/>
        <v>5.6573985304022028</v>
      </c>
    </row>
    <row r="15" spans="1:4" x14ac:dyDescent="0.25">
      <c r="A15" s="128" t="s">
        <v>164</v>
      </c>
      <c r="B15" s="129">
        <v>10.567030000000001</v>
      </c>
      <c r="C15" s="129">
        <v>63.927680000000002</v>
      </c>
      <c r="D15" s="135">
        <f t="shared" si="0"/>
        <v>5.0497301512345469</v>
      </c>
    </row>
    <row r="16" spans="1:4" x14ac:dyDescent="0.25">
      <c r="A16" s="130"/>
      <c r="B16" s="124"/>
      <c r="C16" s="124"/>
      <c r="D16" s="131"/>
    </row>
    <row r="17" spans="1:4" x14ac:dyDescent="0.25">
      <c r="A17" s="132"/>
      <c r="B17" s="124"/>
      <c r="C17" s="124"/>
      <c r="D17" s="123"/>
    </row>
    <row r="18" spans="1:4" ht="19.2" x14ac:dyDescent="0.35">
      <c r="A18" s="142" t="s">
        <v>65</v>
      </c>
      <c r="B18" s="142"/>
      <c r="C18" s="142"/>
      <c r="D18" s="142"/>
    </row>
    <row r="19" spans="1:4" ht="15.6" x14ac:dyDescent="0.3">
      <c r="A19" s="141" t="s">
        <v>66</v>
      </c>
      <c r="B19" s="141"/>
      <c r="C19" s="141"/>
      <c r="D19" s="141"/>
    </row>
    <row r="20" spans="1:4" x14ac:dyDescent="0.25">
      <c r="A20" s="133"/>
      <c r="B20" s="124"/>
      <c r="C20" s="124"/>
      <c r="D20" s="123"/>
    </row>
    <row r="21" spans="1:4" x14ac:dyDescent="0.25">
      <c r="A21" s="125" t="s">
        <v>63</v>
      </c>
      <c r="B21" s="126" t="s">
        <v>153</v>
      </c>
      <c r="C21" s="126" t="s">
        <v>154</v>
      </c>
      <c r="D21" s="127" t="s">
        <v>64</v>
      </c>
    </row>
    <row r="22" spans="1:4" x14ac:dyDescent="0.25">
      <c r="A22" s="128" t="s">
        <v>165</v>
      </c>
      <c r="B22" s="129">
        <v>1467123.9709399999</v>
      </c>
      <c r="C22" s="129">
        <v>1451257.1407999999</v>
      </c>
      <c r="D22" s="135">
        <f t="shared" ref="D22:D31" si="1">(C22-B22)/B22</f>
        <v>-1.0814921202489761E-2</v>
      </c>
    </row>
    <row r="23" spans="1:4" x14ac:dyDescent="0.25">
      <c r="A23" s="128" t="s">
        <v>166</v>
      </c>
      <c r="B23" s="129">
        <v>996339.96346999996</v>
      </c>
      <c r="C23" s="129">
        <v>1161390.8201599999</v>
      </c>
      <c r="D23" s="135">
        <f t="shared" si="1"/>
        <v>0.16565716797624935</v>
      </c>
    </row>
    <row r="24" spans="1:4" x14ac:dyDescent="0.25">
      <c r="A24" s="128" t="s">
        <v>167</v>
      </c>
      <c r="B24" s="129">
        <v>966601.26182999997</v>
      </c>
      <c r="C24" s="129">
        <v>1119264.6118000001</v>
      </c>
      <c r="D24" s="135">
        <f t="shared" si="1"/>
        <v>0.15793828954968778</v>
      </c>
    </row>
    <row r="25" spans="1:4" x14ac:dyDescent="0.25">
      <c r="A25" s="128" t="s">
        <v>168</v>
      </c>
      <c r="B25" s="129">
        <v>1055203.05562</v>
      </c>
      <c r="C25" s="129">
        <v>1053294.3872100001</v>
      </c>
      <c r="D25" s="135">
        <f t="shared" si="1"/>
        <v>-1.8088162272032653E-3</v>
      </c>
    </row>
    <row r="26" spans="1:4" x14ac:dyDescent="0.25">
      <c r="A26" s="128" t="s">
        <v>169</v>
      </c>
      <c r="B26" s="129">
        <v>1014496.07251</v>
      </c>
      <c r="C26" s="129">
        <v>1022315.2855999999</v>
      </c>
      <c r="D26" s="135">
        <f t="shared" si="1"/>
        <v>7.7074848310197883E-3</v>
      </c>
    </row>
    <row r="27" spans="1:4" x14ac:dyDescent="0.25">
      <c r="A27" s="128" t="s">
        <v>170</v>
      </c>
      <c r="B27" s="129">
        <v>870305.04411000002</v>
      </c>
      <c r="C27" s="129">
        <v>923410.91757000005</v>
      </c>
      <c r="D27" s="135">
        <f t="shared" si="1"/>
        <v>6.1019838755855642E-2</v>
      </c>
    </row>
    <row r="28" spans="1:4" x14ac:dyDescent="0.25">
      <c r="A28" s="128" t="s">
        <v>171</v>
      </c>
      <c r="B28" s="129">
        <v>721312.50205000001</v>
      </c>
      <c r="C28" s="129">
        <v>709152.38595999999</v>
      </c>
      <c r="D28" s="135">
        <f t="shared" si="1"/>
        <v>-1.6858318766748769E-2</v>
      </c>
    </row>
    <row r="29" spans="1:4" x14ac:dyDescent="0.25">
      <c r="A29" s="128" t="s">
        <v>172</v>
      </c>
      <c r="B29" s="129">
        <v>580962.06321000005</v>
      </c>
      <c r="C29" s="129">
        <v>669349.44018999999</v>
      </c>
      <c r="D29" s="135">
        <f t="shared" si="1"/>
        <v>0.15213967068973763</v>
      </c>
    </row>
    <row r="30" spans="1:4" x14ac:dyDescent="0.25">
      <c r="A30" s="128" t="s">
        <v>173</v>
      </c>
      <c r="B30" s="129">
        <v>404330.15500999999</v>
      </c>
      <c r="C30" s="129">
        <v>659894.60089</v>
      </c>
      <c r="D30" s="135">
        <f t="shared" si="1"/>
        <v>0.63206872580077367</v>
      </c>
    </row>
    <row r="31" spans="1:4" x14ac:dyDescent="0.25">
      <c r="A31" s="128" t="s">
        <v>174</v>
      </c>
      <c r="B31" s="129">
        <v>732121.25685999996</v>
      </c>
      <c r="C31" s="129">
        <v>607899.77012999996</v>
      </c>
      <c r="D31" s="135">
        <f t="shared" si="1"/>
        <v>-0.16967337796306367</v>
      </c>
    </row>
    <row r="32" spans="1:4" x14ac:dyDescent="0.25">
      <c r="A32" s="123"/>
      <c r="B32" s="124"/>
      <c r="C32" s="124"/>
      <c r="D32" s="123"/>
    </row>
    <row r="33" spans="1:4" ht="19.2" x14ac:dyDescent="0.35">
      <c r="A33" s="142" t="s">
        <v>67</v>
      </c>
      <c r="B33" s="142"/>
      <c r="C33" s="142"/>
      <c r="D33" s="142"/>
    </row>
    <row r="34" spans="1:4" ht="15.6" x14ac:dyDescent="0.3">
      <c r="A34" s="141" t="s">
        <v>71</v>
      </c>
      <c r="B34" s="141"/>
      <c r="C34" s="141"/>
      <c r="D34" s="141"/>
    </row>
    <row r="35" spans="1:4" x14ac:dyDescent="0.25">
      <c r="A35" s="123"/>
      <c r="B35" s="124"/>
      <c r="C35" s="124"/>
      <c r="D35" s="123"/>
    </row>
    <row r="36" spans="1:4" x14ac:dyDescent="0.25">
      <c r="A36" s="125" t="s">
        <v>69</v>
      </c>
      <c r="B36" s="126" t="s">
        <v>153</v>
      </c>
      <c r="C36" s="126" t="s">
        <v>154</v>
      </c>
      <c r="D36" s="127" t="s">
        <v>64</v>
      </c>
    </row>
    <row r="37" spans="1:4" x14ac:dyDescent="0.25">
      <c r="A37" s="128" t="s">
        <v>150</v>
      </c>
      <c r="B37" s="129">
        <v>718288.67044999998</v>
      </c>
      <c r="C37" s="129">
        <v>996862.05376000004</v>
      </c>
      <c r="D37" s="135">
        <f t="shared" ref="D37:D46" si="2">(C37-B37)/B37</f>
        <v>0.38782928754184148</v>
      </c>
    </row>
    <row r="38" spans="1:4" x14ac:dyDescent="0.25">
      <c r="A38" s="128" t="s">
        <v>133</v>
      </c>
      <c r="B38" s="129">
        <v>67533.291320000004</v>
      </c>
      <c r="C38" s="129">
        <v>90566.730309999999</v>
      </c>
      <c r="D38" s="135">
        <f t="shared" si="2"/>
        <v>0.34106791687166943</v>
      </c>
    </row>
    <row r="39" spans="1:4" x14ac:dyDescent="0.25">
      <c r="A39" s="128" t="s">
        <v>132</v>
      </c>
      <c r="B39" s="129">
        <v>54033.278680000003</v>
      </c>
      <c r="C39" s="129">
        <v>71410.017909999995</v>
      </c>
      <c r="D39" s="135">
        <f t="shared" si="2"/>
        <v>0.32159327833703816</v>
      </c>
    </row>
    <row r="40" spans="1:4" x14ac:dyDescent="0.25">
      <c r="A40" s="128" t="s">
        <v>131</v>
      </c>
      <c r="B40" s="129">
        <v>238499.42421</v>
      </c>
      <c r="C40" s="129">
        <v>288020.40950000001</v>
      </c>
      <c r="D40" s="135">
        <f t="shared" si="2"/>
        <v>0.20763565972552003</v>
      </c>
    </row>
    <row r="41" spans="1:4" x14ac:dyDescent="0.25">
      <c r="A41" s="128" t="s">
        <v>134</v>
      </c>
      <c r="B41" s="129">
        <v>11761.51539</v>
      </c>
      <c r="C41" s="129">
        <v>14199.8712</v>
      </c>
      <c r="D41" s="135">
        <f t="shared" si="2"/>
        <v>0.20731646638605461</v>
      </c>
    </row>
    <row r="42" spans="1:4" x14ac:dyDescent="0.25">
      <c r="A42" s="128" t="s">
        <v>135</v>
      </c>
      <c r="B42" s="129">
        <v>305794.31200999999</v>
      </c>
      <c r="C42" s="129">
        <v>348115.00095999998</v>
      </c>
      <c r="D42" s="135">
        <f t="shared" si="2"/>
        <v>0.1383959324548065</v>
      </c>
    </row>
    <row r="43" spans="1:4" x14ac:dyDescent="0.25">
      <c r="A43" s="130" t="s">
        <v>142</v>
      </c>
      <c r="B43" s="129">
        <v>3170927.9194200002</v>
      </c>
      <c r="C43" s="129">
        <v>3487427.5685999999</v>
      </c>
      <c r="D43" s="135">
        <f t="shared" si="2"/>
        <v>9.9812943473622448E-2</v>
      </c>
    </row>
    <row r="44" spans="1:4" x14ac:dyDescent="0.25">
      <c r="A44" s="128" t="s">
        <v>147</v>
      </c>
      <c r="B44" s="129">
        <v>1347375.1753499999</v>
      </c>
      <c r="C44" s="129">
        <v>1446368.76782</v>
      </c>
      <c r="D44" s="135">
        <f t="shared" si="2"/>
        <v>7.3471438602306913E-2</v>
      </c>
    </row>
    <row r="45" spans="1:4" x14ac:dyDescent="0.25">
      <c r="A45" s="128" t="s">
        <v>130</v>
      </c>
      <c r="B45" s="129">
        <v>169054.52851999999</v>
      </c>
      <c r="C45" s="129">
        <v>179420.45258000001</v>
      </c>
      <c r="D45" s="135">
        <f t="shared" si="2"/>
        <v>6.1317044569874857E-2</v>
      </c>
    </row>
    <row r="46" spans="1:4" x14ac:dyDescent="0.25">
      <c r="A46" s="128" t="s">
        <v>152</v>
      </c>
      <c r="B46" s="129">
        <v>506653.72229000001</v>
      </c>
      <c r="C46" s="129">
        <v>536241.21492000006</v>
      </c>
      <c r="D46" s="135">
        <f t="shared" si="2"/>
        <v>5.8397858987927598E-2</v>
      </c>
    </row>
    <row r="47" spans="1:4" x14ac:dyDescent="0.25">
      <c r="A47" s="123"/>
      <c r="B47" s="124"/>
      <c r="C47" s="124"/>
      <c r="D47" s="123"/>
    </row>
    <row r="48" spans="1:4" ht="19.2" x14ac:dyDescent="0.35">
      <c r="A48" s="142" t="s">
        <v>70</v>
      </c>
      <c r="B48" s="142"/>
      <c r="C48" s="142"/>
      <c r="D48" s="142"/>
    </row>
    <row r="49" spans="1:4" ht="15.6" x14ac:dyDescent="0.3">
      <c r="A49" s="141" t="s">
        <v>68</v>
      </c>
      <c r="B49" s="141"/>
      <c r="C49" s="141"/>
      <c r="D49" s="141"/>
    </row>
    <row r="50" spans="1:4" x14ac:dyDescent="0.25">
      <c r="A50" s="123"/>
      <c r="B50" s="124"/>
      <c r="C50" s="124"/>
      <c r="D50" s="123"/>
    </row>
    <row r="51" spans="1:4" x14ac:dyDescent="0.25">
      <c r="A51" s="125" t="s">
        <v>69</v>
      </c>
      <c r="B51" s="126" t="s">
        <v>153</v>
      </c>
      <c r="C51" s="126" t="s">
        <v>154</v>
      </c>
      <c r="D51" s="127" t="s">
        <v>64</v>
      </c>
    </row>
    <row r="52" spans="1:4" x14ac:dyDescent="0.25">
      <c r="A52" s="128" t="s">
        <v>142</v>
      </c>
      <c r="B52" s="129">
        <v>3170927.9194200002</v>
      </c>
      <c r="C52" s="129">
        <v>3487427.5685999999</v>
      </c>
      <c r="D52" s="135">
        <f t="shared" ref="D52:D61" si="3">(C52-B52)/B52</f>
        <v>9.9812943473622448E-2</v>
      </c>
    </row>
    <row r="53" spans="1:4" x14ac:dyDescent="0.25">
      <c r="A53" s="128" t="s">
        <v>140</v>
      </c>
      <c r="B53" s="129">
        <v>2696474.2695900002</v>
      </c>
      <c r="C53" s="129">
        <v>2658127.88851</v>
      </c>
      <c r="D53" s="135">
        <f t="shared" si="3"/>
        <v>-1.4220933428684553E-2</v>
      </c>
    </row>
    <row r="54" spans="1:4" x14ac:dyDescent="0.25">
      <c r="A54" s="128" t="s">
        <v>144</v>
      </c>
      <c r="B54" s="129">
        <v>1431534.7491200001</v>
      </c>
      <c r="C54" s="129">
        <v>1478711.7006999999</v>
      </c>
      <c r="D54" s="135">
        <f t="shared" si="3"/>
        <v>3.2955505696945685E-2</v>
      </c>
    </row>
    <row r="55" spans="1:4" x14ac:dyDescent="0.25">
      <c r="A55" s="128" t="s">
        <v>147</v>
      </c>
      <c r="B55" s="129">
        <v>1347375.1753499999</v>
      </c>
      <c r="C55" s="129">
        <v>1446368.76782</v>
      </c>
      <c r="D55" s="135">
        <f t="shared" si="3"/>
        <v>7.3471438602306913E-2</v>
      </c>
    </row>
    <row r="56" spans="1:4" x14ac:dyDescent="0.25">
      <c r="A56" s="128" t="s">
        <v>141</v>
      </c>
      <c r="B56" s="129">
        <v>1449996.5285499999</v>
      </c>
      <c r="C56" s="129">
        <v>1262830.0470700001</v>
      </c>
      <c r="D56" s="135">
        <f t="shared" si="3"/>
        <v>-0.12908064108758024</v>
      </c>
    </row>
    <row r="57" spans="1:4" x14ac:dyDescent="0.25">
      <c r="A57" s="128" t="s">
        <v>127</v>
      </c>
      <c r="B57" s="129">
        <v>1116049.9774199999</v>
      </c>
      <c r="C57" s="129">
        <v>1138861.48759</v>
      </c>
      <c r="D57" s="135">
        <f t="shared" si="3"/>
        <v>2.0439505964360186E-2</v>
      </c>
    </row>
    <row r="58" spans="1:4" x14ac:dyDescent="0.25">
      <c r="A58" s="128" t="s">
        <v>150</v>
      </c>
      <c r="B58" s="129">
        <v>718288.67044999998</v>
      </c>
      <c r="C58" s="129">
        <v>996862.05376000004</v>
      </c>
      <c r="D58" s="135">
        <f t="shared" si="3"/>
        <v>0.38782928754184148</v>
      </c>
    </row>
    <row r="59" spans="1:4" x14ac:dyDescent="0.25">
      <c r="A59" s="128" t="s">
        <v>146</v>
      </c>
      <c r="B59" s="129">
        <v>949119.13726999995</v>
      </c>
      <c r="C59" s="129">
        <v>974851.87685</v>
      </c>
      <c r="D59" s="135">
        <f t="shared" si="3"/>
        <v>2.7112233406247029E-2</v>
      </c>
    </row>
    <row r="60" spans="1:4" x14ac:dyDescent="0.25">
      <c r="A60" s="128" t="s">
        <v>145</v>
      </c>
      <c r="B60" s="129">
        <v>990221.95530000003</v>
      </c>
      <c r="C60" s="129">
        <v>965988.93415999995</v>
      </c>
      <c r="D60" s="135">
        <f t="shared" si="3"/>
        <v>-2.4472312505592134E-2</v>
      </c>
    </row>
    <row r="61" spans="1:4" x14ac:dyDescent="0.25">
      <c r="A61" s="128" t="s">
        <v>137</v>
      </c>
      <c r="B61" s="129">
        <v>763046.57807000005</v>
      </c>
      <c r="C61" s="129">
        <v>782577.90162000002</v>
      </c>
      <c r="D61" s="135">
        <f t="shared" si="3"/>
        <v>2.5596502377877403E-2</v>
      </c>
    </row>
    <row r="62" spans="1:4" x14ac:dyDescent="0.25">
      <c r="A62" s="123"/>
      <c r="B62" s="124"/>
      <c r="C62" s="124"/>
      <c r="D62" s="123"/>
    </row>
    <row r="63" spans="1:4" ht="19.2" x14ac:dyDescent="0.35">
      <c r="A63" s="142" t="s">
        <v>72</v>
      </c>
      <c r="B63" s="142"/>
      <c r="C63" s="142"/>
      <c r="D63" s="142"/>
    </row>
    <row r="64" spans="1:4" ht="15.6" x14ac:dyDescent="0.3">
      <c r="A64" s="141" t="s">
        <v>73</v>
      </c>
      <c r="B64" s="141"/>
      <c r="C64" s="141"/>
      <c r="D64" s="141"/>
    </row>
    <row r="65" spans="1:4" x14ac:dyDescent="0.25">
      <c r="A65" s="123"/>
      <c r="B65" s="124"/>
      <c r="C65" s="124"/>
      <c r="D65" s="123"/>
    </row>
    <row r="66" spans="1:4" x14ac:dyDescent="0.25">
      <c r="A66" s="125" t="s">
        <v>74</v>
      </c>
      <c r="B66" s="126" t="s">
        <v>153</v>
      </c>
      <c r="C66" s="126" t="s">
        <v>154</v>
      </c>
      <c r="D66" s="127" t="s">
        <v>64</v>
      </c>
    </row>
    <row r="67" spans="1:4" x14ac:dyDescent="0.25">
      <c r="A67" s="128" t="s">
        <v>175</v>
      </c>
      <c r="B67" s="134">
        <v>8024024.4268399999</v>
      </c>
      <c r="C67" s="134">
        <v>8004300.0911800005</v>
      </c>
      <c r="D67" s="135">
        <f t="shared" ref="D67:D76" si="4">(C67-B67)/B67</f>
        <v>-2.458159971949037E-3</v>
      </c>
    </row>
    <row r="68" spans="1:4" x14ac:dyDescent="0.25">
      <c r="A68" s="128" t="s">
        <v>176</v>
      </c>
      <c r="B68" s="134">
        <v>1715086.85708</v>
      </c>
      <c r="C68" s="134">
        <v>1851211.1359300001</v>
      </c>
      <c r="D68" s="135">
        <f t="shared" si="4"/>
        <v>7.9368737675336656E-2</v>
      </c>
    </row>
    <row r="69" spans="1:4" x14ac:dyDescent="0.25">
      <c r="A69" s="128" t="s">
        <v>177</v>
      </c>
      <c r="B69" s="134">
        <v>1201736.7463400001</v>
      </c>
      <c r="C69" s="134">
        <v>1560149.0883800001</v>
      </c>
      <c r="D69" s="135">
        <f t="shared" si="4"/>
        <v>0.29824530466558324</v>
      </c>
    </row>
    <row r="70" spans="1:4" x14ac:dyDescent="0.25">
      <c r="A70" s="128" t="s">
        <v>178</v>
      </c>
      <c r="B70" s="134">
        <v>1326555.4994699999</v>
      </c>
      <c r="C70" s="134">
        <v>1463410.1407399999</v>
      </c>
      <c r="D70" s="135">
        <f t="shared" si="4"/>
        <v>0.10316540945680576</v>
      </c>
    </row>
    <row r="71" spans="1:4" x14ac:dyDescent="0.25">
      <c r="A71" s="128" t="s">
        <v>179</v>
      </c>
      <c r="B71" s="134">
        <v>1263282.0171999999</v>
      </c>
      <c r="C71" s="134">
        <v>1173030.7332899999</v>
      </c>
      <c r="D71" s="135">
        <f t="shared" si="4"/>
        <v>-7.144191295466816E-2</v>
      </c>
    </row>
    <row r="72" spans="1:4" x14ac:dyDescent="0.25">
      <c r="A72" s="128" t="s">
        <v>180</v>
      </c>
      <c r="B72" s="134">
        <v>912324.46432999999</v>
      </c>
      <c r="C72" s="134">
        <v>914810.75786999997</v>
      </c>
      <c r="D72" s="135">
        <f t="shared" si="4"/>
        <v>2.7252294958744617E-3</v>
      </c>
    </row>
    <row r="73" spans="1:4" x14ac:dyDescent="0.25">
      <c r="A73" s="128" t="s">
        <v>181</v>
      </c>
      <c r="B73" s="134">
        <v>507281.95179000002</v>
      </c>
      <c r="C73" s="134">
        <v>490460.70853</v>
      </c>
      <c r="D73" s="135">
        <f t="shared" si="4"/>
        <v>-3.3159553973178851E-2</v>
      </c>
    </row>
    <row r="74" spans="1:4" x14ac:dyDescent="0.25">
      <c r="A74" s="128" t="s">
        <v>182</v>
      </c>
      <c r="B74" s="134">
        <v>558761.77676000004</v>
      </c>
      <c r="C74" s="134">
        <v>484491.52656000003</v>
      </c>
      <c r="D74" s="135">
        <f t="shared" si="4"/>
        <v>-0.13291934647115392</v>
      </c>
    </row>
    <row r="75" spans="1:4" x14ac:dyDescent="0.25">
      <c r="A75" s="128" t="s">
        <v>183</v>
      </c>
      <c r="B75" s="134">
        <v>347318.99952000001</v>
      </c>
      <c r="C75" s="134">
        <v>350794.76438000001</v>
      </c>
      <c r="D75" s="135">
        <f t="shared" si="4"/>
        <v>1.000741354433116E-2</v>
      </c>
    </row>
    <row r="76" spans="1:4" x14ac:dyDescent="0.25">
      <c r="A76" s="128" t="s">
        <v>184</v>
      </c>
      <c r="B76" s="134">
        <v>321187.82634999999</v>
      </c>
      <c r="C76" s="134">
        <v>332584.60136999999</v>
      </c>
      <c r="D76" s="135">
        <f t="shared" si="4"/>
        <v>3.548320977639071E-2</v>
      </c>
    </row>
    <row r="77" spans="1:4" x14ac:dyDescent="0.25">
      <c r="A77" s="123"/>
      <c r="B77" s="124"/>
      <c r="C77" s="124"/>
      <c r="D77" s="123"/>
    </row>
    <row r="78" spans="1:4" ht="19.2" x14ac:dyDescent="0.35">
      <c r="A78" s="142" t="s">
        <v>75</v>
      </c>
      <c r="B78" s="142"/>
      <c r="C78" s="142"/>
      <c r="D78" s="142"/>
    </row>
    <row r="79" spans="1:4" ht="15.6" x14ac:dyDescent="0.3">
      <c r="A79" s="141" t="s">
        <v>76</v>
      </c>
      <c r="B79" s="141"/>
      <c r="C79" s="141"/>
      <c r="D79" s="141"/>
    </row>
    <row r="80" spans="1:4" x14ac:dyDescent="0.25">
      <c r="A80" s="123"/>
      <c r="B80" s="124"/>
      <c r="C80" s="124"/>
      <c r="D80" s="123"/>
    </row>
    <row r="81" spans="1:4" x14ac:dyDescent="0.25">
      <c r="A81" s="125" t="s">
        <v>74</v>
      </c>
      <c r="B81" s="126" t="s">
        <v>153</v>
      </c>
      <c r="C81" s="126" t="s">
        <v>154</v>
      </c>
      <c r="D81" s="127" t="s">
        <v>64</v>
      </c>
    </row>
    <row r="82" spans="1:4" x14ac:dyDescent="0.25">
      <c r="A82" s="128" t="s">
        <v>185</v>
      </c>
      <c r="B82" s="134">
        <v>312.38776000000001</v>
      </c>
      <c r="C82" s="134">
        <v>3358.0181899999998</v>
      </c>
      <c r="D82" s="135">
        <f t="shared" ref="D82:D91" si="5">(C82-B82)/B82</f>
        <v>9.7495190912729726</v>
      </c>
    </row>
    <row r="83" spans="1:4" x14ac:dyDescent="0.25">
      <c r="A83" s="128" t="s">
        <v>186</v>
      </c>
      <c r="B83" s="134">
        <v>77.056899999999999</v>
      </c>
      <c r="C83" s="134">
        <v>245.78100000000001</v>
      </c>
      <c r="D83" s="135">
        <f t="shared" si="5"/>
        <v>2.1896040458414499</v>
      </c>
    </row>
    <row r="84" spans="1:4" x14ac:dyDescent="0.25">
      <c r="A84" s="128" t="s">
        <v>187</v>
      </c>
      <c r="B84" s="134">
        <v>9009.6345799999999</v>
      </c>
      <c r="C84" s="134">
        <v>24230.945339999998</v>
      </c>
      <c r="D84" s="135">
        <f t="shared" si="5"/>
        <v>1.6894481818151608</v>
      </c>
    </row>
    <row r="85" spans="1:4" x14ac:dyDescent="0.25">
      <c r="A85" s="128" t="s">
        <v>188</v>
      </c>
      <c r="B85" s="134">
        <v>305.97498999999999</v>
      </c>
      <c r="C85" s="134">
        <v>709.95862999999997</v>
      </c>
      <c r="D85" s="135">
        <f t="shared" si="5"/>
        <v>1.3203158859487176</v>
      </c>
    </row>
    <row r="86" spans="1:4" x14ac:dyDescent="0.25">
      <c r="A86" s="128" t="s">
        <v>189</v>
      </c>
      <c r="B86" s="134">
        <v>9319.0120999999999</v>
      </c>
      <c r="C86" s="134">
        <v>20916.684550000002</v>
      </c>
      <c r="D86" s="135">
        <f t="shared" si="5"/>
        <v>1.2445173721793967</v>
      </c>
    </row>
    <row r="87" spans="1:4" x14ac:dyDescent="0.25">
      <c r="A87" s="128" t="s">
        <v>190</v>
      </c>
      <c r="B87" s="134">
        <v>4876.3345099999997</v>
      </c>
      <c r="C87" s="134">
        <v>10470.62041</v>
      </c>
      <c r="D87" s="135">
        <f t="shared" si="5"/>
        <v>1.1472317759431152</v>
      </c>
    </row>
    <row r="88" spans="1:4" x14ac:dyDescent="0.25">
      <c r="A88" s="128" t="s">
        <v>191</v>
      </c>
      <c r="B88" s="134">
        <v>747.41034000000002</v>
      </c>
      <c r="C88" s="134">
        <v>1443.7865200000001</v>
      </c>
      <c r="D88" s="135">
        <f t="shared" si="5"/>
        <v>0.93171868615036835</v>
      </c>
    </row>
    <row r="89" spans="1:4" x14ac:dyDescent="0.25">
      <c r="A89" s="128" t="s">
        <v>192</v>
      </c>
      <c r="B89" s="134">
        <v>5515.6668399999999</v>
      </c>
      <c r="C89" s="134">
        <v>10493.244979999999</v>
      </c>
      <c r="D89" s="135">
        <f t="shared" si="5"/>
        <v>0.90244358196224916</v>
      </c>
    </row>
    <row r="90" spans="1:4" x14ac:dyDescent="0.25">
      <c r="A90" s="128" t="s">
        <v>193</v>
      </c>
      <c r="B90" s="134">
        <v>7939.0762999999997</v>
      </c>
      <c r="C90" s="134">
        <v>13319.563050000001</v>
      </c>
      <c r="D90" s="135">
        <f t="shared" si="5"/>
        <v>0.67772201030490176</v>
      </c>
    </row>
    <row r="91" spans="1:4" x14ac:dyDescent="0.25">
      <c r="A91" s="128" t="s">
        <v>194</v>
      </c>
      <c r="B91" s="134">
        <v>100987.61698999999</v>
      </c>
      <c r="C91" s="134">
        <v>159238.50185</v>
      </c>
      <c r="D91" s="135">
        <f t="shared" si="5"/>
        <v>0.57681215376899264</v>
      </c>
    </row>
    <row r="92" spans="1:4" x14ac:dyDescent="0.25">
      <c r="A92" s="123" t="s">
        <v>115</v>
      </c>
      <c r="B92" s="124"/>
      <c r="C92" s="124"/>
      <c r="D92" s="123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4"/>
  <sheetViews>
    <sheetView showGridLines="0" zoomScale="80" zoomScaleNormal="80" workbookViewId="0">
      <selection activeCell="O3" sqref="O3"/>
    </sheetView>
  </sheetViews>
  <sheetFormatPr defaultColWidth="9.109375" defaultRowHeight="13.2" x14ac:dyDescent="0.25"/>
  <cols>
    <col min="1" max="1" width="44.6640625" style="17" customWidth="1"/>
    <col min="2" max="2" width="16" style="19" customWidth="1"/>
    <col min="3" max="3" width="16" style="17" customWidth="1"/>
    <col min="4" max="4" width="10.33203125" style="17" customWidth="1"/>
    <col min="5" max="5" width="14" style="17" bestFit="1" customWidth="1"/>
    <col min="6" max="7" width="20" style="17" customWidth="1"/>
    <col min="8" max="8" width="10.5546875" style="17" bestFit="1" customWidth="1"/>
    <col min="9" max="9" width="14" style="17" bestFit="1" customWidth="1"/>
    <col min="10" max="11" width="17" style="17" customWidth="1"/>
    <col min="12" max="12" width="10.5546875" style="17" bestFit="1" customWidth="1"/>
    <col min="13" max="13" width="10.6640625" style="17" bestFit="1" customWidth="1"/>
    <col min="14" max="16384" width="9.109375" style="17"/>
  </cols>
  <sheetData>
    <row r="1" spans="1:13" ht="24.6" x14ac:dyDescent="0.4">
      <c r="B1" s="140" t="s">
        <v>116</v>
      </c>
      <c r="C1" s="140"/>
      <c r="D1" s="140"/>
      <c r="E1" s="140"/>
      <c r="F1" s="140"/>
      <c r="G1" s="140"/>
      <c r="H1" s="140"/>
      <c r="I1" s="140"/>
      <c r="J1" s="140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44" t="s">
        <v>111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6"/>
    </row>
    <row r="6" spans="1:13" ht="17.399999999999999" x14ac:dyDescent="0.25">
      <c r="A6" s="87"/>
      <c r="B6" s="143" t="str">
        <f>SEKTOR_USD!B6</f>
        <v>1 - 31 ARALıK</v>
      </c>
      <c r="C6" s="143"/>
      <c r="D6" s="143"/>
      <c r="E6" s="143"/>
      <c r="F6" s="143" t="str">
        <f>SEKTOR_USD!F6</f>
        <v>1 OCAK  -  31 ARALıK</v>
      </c>
      <c r="G6" s="143"/>
      <c r="H6" s="143"/>
      <c r="I6" s="143"/>
      <c r="J6" s="143" t="s">
        <v>103</v>
      </c>
      <c r="K6" s="143"/>
      <c r="L6" s="143"/>
      <c r="M6" s="143"/>
    </row>
    <row r="7" spans="1:13" ht="28.2" x14ac:dyDescent="0.3">
      <c r="A7" s="88" t="s">
        <v>1</v>
      </c>
      <c r="B7" s="89">
        <f>SEKTOR_USD!B7</f>
        <v>2023</v>
      </c>
      <c r="C7" s="90">
        <f>SEKTOR_USD!C7</f>
        <v>2024</v>
      </c>
      <c r="D7" s="7" t="s">
        <v>117</v>
      </c>
      <c r="E7" s="7" t="s">
        <v>118</v>
      </c>
      <c r="F7" s="5"/>
      <c r="G7" s="6"/>
      <c r="H7" s="7" t="s">
        <v>117</v>
      </c>
      <c r="I7" s="7" t="s">
        <v>118</v>
      </c>
      <c r="J7" s="5"/>
      <c r="K7" s="5"/>
      <c r="L7" s="7" t="s">
        <v>117</v>
      </c>
      <c r="M7" s="7" t="s">
        <v>118</v>
      </c>
    </row>
    <row r="8" spans="1:13" ht="16.8" x14ac:dyDescent="0.3">
      <c r="A8" s="91" t="s">
        <v>2</v>
      </c>
      <c r="B8" s="92">
        <f>SEKTOR_USD!B8*$B$52</f>
        <v>97721255.015481085</v>
      </c>
      <c r="C8" s="92">
        <f>SEKTOR_USD!C8*$C$52</f>
        <v>120321658.18412636</v>
      </c>
      <c r="D8" s="93">
        <f t="shared" ref="D8:D42" si="0">(C8-B8)/B8*100</f>
        <v>23.127418047450274</v>
      </c>
      <c r="E8" s="93">
        <f>C8/C$43*100</f>
        <v>17.046049236164158</v>
      </c>
      <c r="F8" s="92">
        <f>SEKTOR_USD!F8*$B$53</f>
        <v>833535993.46877587</v>
      </c>
      <c r="G8" s="92">
        <f>SEKTOR_USD!G8*$C$53</f>
        <v>1191049316.2304964</v>
      </c>
      <c r="H8" s="93">
        <f t="shared" ref="H8:H42" si="1">(G8-F8)/F8*100</f>
        <v>42.891167935522745</v>
      </c>
      <c r="I8" s="93">
        <f>G8/G$43*100</f>
        <v>16.027562349397503</v>
      </c>
      <c r="J8" s="92">
        <f>SEKTOR_USD!J8*$B$54</f>
        <v>833535993.46877587</v>
      </c>
      <c r="K8" s="92">
        <f>SEKTOR_USD!K8*$C$54</f>
        <v>1191049316.2304964</v>
      </c>
      <c r="L8" s="93">
        <f t="shared" ref="L8:L42" si="2">(K8-J8)/J8*100</f>
        <v>42.891167935522745</v>
      </c>
      <c r="M8" s="93">
        <f>K8/K$43*100</f>
        <v>16.027562349397503</v>
      </c>
    </row>
    <row r="9" spans="1:13" s="21" customFormat="1" ht="15.6" x14ac:dyDescent="0.3">
      <c r="A9" s="94" t="s">
        <v>3</v>
      </c>
      <c r="B9" s="92">
        <f>SEKTOR_USD!B9*$B$52</f>
        <v>69207350.382486388</v>
      </c>
      <c r="C9" s="92">
        <f>SEKTOR_USD!C9*$C$52</f>
        <v>83316963.361383215</v>
      </c>
      <c r="D9" s="95">
        <f t="shared" si="0"/>
        <v>20.38744858879528</v>
      </c>
      <c r="E9" s="95">
        <f>C9/C$43*100</f>
        <v>11.803569541008779</v>
      </c>
      <c r="F9" s="92">
        <f>SEKTOR_USD!F9*$B$53</f>
        <v>561114744.62873137</v>
      </c>
      <c r="G9" s="92">
        <f>SEKTOR_USD!G9*$C$53</f>
        <v>804524971.64343774</v>
      </c>
      <c r="H9" s="95">
        <f t="shared" si="1"/>
        <v>43.379759549138527</v>
      </c>
      <c r="I9" s="95">
        <f>G9/G$43*100</f>
        <v>10.826230256755421</v>
      </c>
      <c r="J9" s="92">
        <f>SEKTOR_USD!J9*$B$54</f>
        <v>561114744.62873137</v>
      </c>
      <c r="K9" s="92">
        <f>SEKTOR_USD!K9*$C$54</f>
        <v>804524971.64343774</v>
      </c>
      <c r="L9" s="95">
        <f t="shared" si="2"/>
        <v>43.379759549138527</v>
      </c>
      <c r="M9" s="95">
        <f>K9/K$43*100</f>
        <v>10.826230256755421</v>
      </c>
    </row>
    <row r="10" spans="1:13" ht="13.8" x14ac:dyDescent="0.25">
      <c r="A10" s="96" t="str">
        <f>SEKTOR_USD!A10</f>
        <v xml:space="preserve"> Hububat, Bakliyat, Yağlı Tohumlar ve Mamulleri </v>
      </c>
      <c r="B10" s="97">
        <f>SEKTOR_USD!B10*$B$52</f>
        <v>32463781.160540543</v>
      </c>
      <c r="C10" s="97">
        <f>SEKTOR_USD!C10*$C$52</f>
        <v>39846002.850528181</v>
      </c>
      <c r="D10" s="98">
        <f t="shared" si="0"/>
        <v>22.739870175568662</v>
      </c>
      <c r="E10" s="98">
        <f>C10/C$43*100</f>
        <v>5.6450096907328655</v>
      </c>
      <c r="F10" s="97">
        <f>SEKTOR_USD!F10*$B$53</f>
        <v>292836071.04244059</v>
      </c>
      <c r="G10" s="97">
        <f>SEKTOR_USD!G10*$C$53</f>
        <v>391655981.99677664</v>
      </c>
      <c r="H10" s="98">
        <f t="shared" si="1"/>
        <v>33.745812325153793</v>
      </c>
      <c r="I10" s="98">
        <f>G10/G$43*100</f>
        <v>5.2703868642774472</v>
      </c>
      <c r="J10" s="97">
        <f>SEKTOR_USD!J10*$B$54</f>
        <v>292836071.04244059</v>
      </c>
      <c r="K10" s="97">
        <f>SEKTOR_USD!K10*$C$54</f>
        <v>391655981.99677664</v>
      </c>
      <c r="L10" s="98">
        <f t="shared" si="2"/>
        <v>33.745812325153793</v>
      </c>
      <c r="M10" s="98">
        <f>K10/K$43*100</f>
        <v>5.2703868642774472</v>
      </c>
    </row>
    <row r="11" spans="1:13" ht="13.8" x14ac:dyDescent="0.25">
      <c r="A11" s="96" t="str">
        <f>SEKTOR_USD!A11</f>
        <v xml:space="preserve"> Yaş Meyve ve Sebze  </v>
      </c>
      <c r="B11" s="97">
        <f>SEKTOR_USD!B11*$B$52</f>
        <v>14151443.083232623</v>
      </c>
      <c r="C11" s="97">
        <f>SEKTOR_USD!C11*$C$52</f>
        <v>12268829.910790293</v>
      </c>
      <c r="D11" s="98">
        <f t="shared" si="0"/>
        <v>-13.303329995178723</v>
      </c>
      <c r="E11" s="98">
        <f>C11/C$43*100</f>
        <v>1.7381332827828773</v>
      </c>
      <c r="F11" s="97">
        <f>SEKTOR_USD!F11*$B$53</f>
        <v>82886245.816111907</v>
      </c>
      <c r="G11" s="97">
        <f>SEKTOR_USD!G11*$C$53</f>
        <v>111860806.68654759</v>
      </c>
      <c r="H11" s="98">
        <f t="shared" si="1"/>
        <v>34.957019207646923</v>
      </c>
      <c r="I11" s="98">
        <f>G11/G$43*100</f>
        <v>1.5052744073576063</v>
      </c>
      <c r="J11" s="97">
        <f>SEKTOR_USD!J11*$B$54</f>
        <v>82886245.816111907</v>
      </c>
      <c r="K11" s="97">
        <f>SEKTOR_USD!K11*$C$54</f>
        <v>111860806.68654759</v>
      </c>
      <c r="L11" s="98">
        <f t="shared" si="2"/>
        <v>34.957019207646923</v>
      </c>
      <c r="M11" s="98">
        <f>K11/K$43*100</f>
        <v>1.5052744073576063</v>
      </c>
    </row>
    <row r="12" spans="1:13" ht="13.8" x14ac:dyDescent="0.25">
      <c r="A12" s="96" t="str">
        <f>SEKTOR_USD!A12</f>
        <v xml:space="preserve"> Meyve Sebze Mamulleri </v>
      </c>
      <c r="B12" s="97">
        <f>SEKTOR_USD!B12*$B$52</f>
        <v>6858891.5395005932</v>
      </c>
      <c r="C12" s="97">
        <f>SEKTOR_USD!C12*$C$52</f>
        <v>8683515.0511548948</v>
      </c>
      <c r="D12" s="98">
        <f t="shared" si="0"/>
        <v>26.602308859182738</v>
      </c>
      <c r="E12" s="98">
        <f>C12/C$43*100</f>
        <v>1.2301993451457154</v>
      </c>
      <c r="F12" s="97">
        <f>SEKTOR_USD!F12*$B$53</f>
        <v>57104323.007349275</v>
      </c>
      <c r="G12" s="97">
        <f>SEKTOR_USD!G12*$C$53</f>
        <v>89677835.125895575</v>
      </c>
      <c r="H12" s="98">
        <f t="shared" si="1"/>
        <v>57.04211240601542</v>
      </c>
      <c r="I12" s="98">
        <f>G12/G$43*100</f>
        <v>1.2067653910319913</v>
      </c>
      <c r="J12" s="97">
        <f>SEKTOR_USD!J12*$B$54</f>
        <v>57104323.007349275</v>
      </c>
      <c r="K12" s="97">
        <f>SEKTOR_USD!K12*$C$54</f>
        <v>89677835.125895575</v>
      </c>
      <c r="L12" s="98">
        <f t="shared" si="2"/>
        <v>57.04211240601542</v>
      </c>
      <c r="M12" s="98">
        <f>K12/K$43*100</f>
        <v>1.2067653910319913</v>
      </c>
    </row>
    <row r="13" spans="1:13" ht="13.8" x14ac:dyDescent="0.25">
      <c r="A13" s="96" t="str">
        <f>SEKTOR_USD!A13</f>
        <v xml:space="preserve"> Kuru Meyve ve Mamulleri  </v>
      </c>
      <c r="B13" s="97">
        <f>SEKTOR_USD!B13*$B$52</f>
        <v>4917476.2144243112</v>
      </c>
      <c r="C13" s="97">
        <f>SEKTOR_USD!C13*$C$52</f>
        <v>6277486.7205971461</v>
      </c>
      <c r="D13" s="98">
        <f t="shared" si="0"/>
        <v>27.656676857603291</v>
      </c>
      <c r="E13" s="98">
        <f>C13/C$43*100</f>
        <v>0.88933571340012174</v>
      </c>
      <c r="F13" s="97">
        <f>SEKTOR_USD!F13*$B$53</f>
        <v>38202068.124262661</v>
      </c>
      <c r="G13" s="97">
        <f>SEKTOR_USD!G13*$C$53</f>
        <v>61017438.775373921</v>
      </c>
      <c r="H13" s="98">
        <f t="shared" si="1"/>
        <v>59.72286782196722</v>
      </c>
      <c r="I13" s="98">
        <f>G13/G$43*100</f>
        <v>0.82109178104224845</v>
      </c>
      <c r="J13" s="97">
        <f>SEKTOR_USD!J13*$B$54</f>
        <v>38202068.124262661</v>
      </c>
      <c r="K13" s="97">
        <f>SEKTOR_USD!K13*$C$54</f>
        <v>61017438.775373921</v>
      </c>
      <c r="L13" s="98">
        <f t="shared" si="2"/>
        <v>59.72286782196722</v>
      </c>
      <c r="M13" s="98">
        <f>K13/K$43*100</f>
        <v>0.82109178104224845</v>
      </c>
    </row>
    <row r="14" spans="1:13" ht="13.8" x14ac:dyDescent="0.25">
      <c r="A14" s="96" t="str">
        <f>SEKTOR_USD!A14</f>
        <v xml:space="preserve"> Fındık ve Mamulleri </v>
      </c>
      <c r="B14" s="97">
        <f>SEKTOR_USD!B14*$B$52</f>
        <v>6937496.7708588708</v>
      </c>
      <c r="C14" s="97">
        <f>SEKTOR_USD!C14*$C$52</f>
        <v>10077135.966932371</v>
      </c>
      <c r="D14" s="98">
        <f t="shared" si="0"/>
        <v>45.256081548918822</v>
      </c>
      <c r="E14" s="98">
        <f>C14/C$43*100</f>
        <v>1.427634545968314</v>
      </c>
      <c r="F14" s="97">
        <f>SEKTOR_USD!F14*$B$53</f>
        <v>44256791.189505704</v>
      </c>
      <c r="G14" s="97">
        <f>SEKTOR_USD!G14*$C$53</f>
        <v>86760666.858145744</v>
      </c>
      <c r="H14" s="98">
        <f t="shared" si="1"/>
        <v>96.039216866492296</v>
      </c>
      <c r="I14" s="98">
        <f>G14/G$43*100</f>
        <v>1.1675100086914703</v>
      </c>
      <c r="J14" s="97">
        <f>SEKTOR_USD!J14*$B$54</f>
        <v>44256791.189505704</v>
      </c>
      <c r="K14" s="97">
        <f>SEKTOR_USD!K14*$C$54</f>
        <v>86760666.858145744</v>
      </c>
      <c r="L14" s="98">
        <f t="shared" si="2"/>
        <v>96.039216866492296</v>
      </c>
      <c r="M14" s="98">
        <f>K14/K$43*100</f>
        <v>1.1675100086914703</v>
      </c>
    </row>
    <row r="15" spans="1:13" ht="13.8" x14ac:dyDescent="0.25">
      <c r="A15" s="96" t="str">
        <f>SEKTOR_USD!A15</f>
        <v xml:space="preserve"> Zeytin ve Zeytinyağı </v>
      </c>
      <c r="B15" s="97">
        <f>SEKTOR_USD!B15*$B$52</f>
        <v>1571725.7918046589</v>
      </c>
      <c r="C15" s="97">
        <f>SEKTOR_USD!C15*$C$52</f>
        <v>2498463.4287874857</v>
      </c>
      <c r="D15" s="98">
        <f t="shared" si="0"/>
        <v>58.963060975079159</v>
      </c>
      <c r="E15" s="98">
        <f>C15/C$43*100</f>
        <v>0.35395897350993805</v>
      </c>
      <c r="F15" s="97">
        <f>SEKTOR_USD!F15*$B$53</f>
        <v>20702508.021038078</v>
      </c>
      <c r="G15" s="97">
        <f>SEKTOR_USD!G15*$C$53</f>
        <v>26743610.606314436</v>
      </c>
      <c r="H15" s="98">
        <f t="shared" si="1"/>
        <v>29.1805349339188</v>
      </c>
      <c r="I15" s="98">
        <f>G15/G$43*100</f>
        <v>0.3598800491295206</v>
      </c>
      <c r="J15" s="97">
        <f>SEKTOR_USD!J15*$B$54</f>
        <v>20702508.021038078</v>
      </c>
      <c r="K15" s="97">
        <f>SEKTOR_USD!K15*$C$54</f>
        <v>26743610.606314436</v>
      </c>
      <c r="L15" s="98">
        <f t="shared" si="2"/>
        <v>29.1805349339188</v>
      </c>
      <c r="M15" s="98">
        <f>K15/K$43*100</f>
        <v>0.3598800491295206</v>
      </c>
    </row>
    <row r="16" spans="1:13" ht="13.8" x14ac:dyDescent="0.25">
      <c r="A16" s="96" t="str">
        <f>SEKTOR_USD!A16</f>
        <v xml:space="preserve"> Tütün </v>
      </c>
      <c r="B16" s="97">
        <f>SEKTOR_USD!B16*$B$52</f>
        <v>1964415.6039783314</v>
      </c>
      <c r="C16" s="97">
        <f>SEKTOR_USD!C16*$C$52</f>
        <v>3168710.3597926283</v>
      </c>
      <c r="D16" s="98">
        <f t="shared" si="0"/>
        <v>61.305497338514371</v>
      </c>
      <c r="E16" s="98">
        <f>C16/C$43*100</f>
        <v>0.44891330142335484</v>
      </c>
      <c r="F16" s="97">
        <f>SEKTOR_USD!F16*$B$53</f>
        <v>21916861.522484764</v>
      </c>
      <c r="G16" s="97">
        <f>SEKTOR_USD!G16*$C$53</f>
        <v>32171529.249480277</v>
      </c>
      <c r="H16" s="98">
        <f t="shared" si="1"/>
        <v>46.788942460922748</v>
      </c>
      <c r="I16" s="98">
        <f>G16/G$43*100</f>
        <v>0.43292178073147364</v>
      </c>
      <c r="J16" s="97">
        <f>SEKTOR_USD!J16*$B$54</f>
        <v>21916861.522484764</v>
      </c>
      <c r="K16" s="97">
        <f>SEKTOR_USD!K16*$C$54</f>
        <v>32171529.249480277</v>
      </c>
      <c r="L16" s="98">
        <f t="shared" si="2"/>
        <v>46.788942460922748</v>
      </c>
      <c r="M16" s="98">
        <f>K16/K$43*100</f>
        <v>0.43292178073147364</v>
      </c>
    </row>
    <row r="17" spans="1:13" ht="13.8" x14ac:dyDescent="0.25">
      <c r="A17" s="96" t="str">
        <f>SEKTOR_USD!A17</f>
        <v xml:space="preserve"> Süs Bitkileri ve Mamulleri</v>
      </c>
      <c r="B17" s="97">
        <f>SEKTOR_USD!B17*$B$52</f>
        <v>342120.21814646677</v>
      </c>
      <c r="C17" s="97">
        <f>SEKTOR_USD!C17*$C$52</f>
        <v>496819.07280021114</v>
      </c>
      <c r="D17" s="98">
        <f t="shared" si="0"/>
        <v>45.217688534126765</v>
      </c>
      <c r="E17" s="98">
        <f>C17/C$43*100</f>
        <v>7.0384688045589824E-2</v>
      </c>
      <c r="F17" s="97">
        <f>SEKTOR_USD!F17*$B$53</f>
        <v>3209875.9055384086</v>
      </c>
      <c r="G17" s="97">
        <f>SEKTOR_USD!G17*$C$53</f>
        <v>4637102.3449034849</v>
      </c>
      <c r="H17" s="98">
        <f t="shared" si="1"/>
        <v>44.463601751784246</v>
      </c>
      <c r="I17" s="98">
        <f>G17/G$43*100</f>
        <v>6.2399974493663198E-2</v>
      </c>
      <c r="J17" s="97">
        <f>SEKTOR_USD!J17*$B$54</f>
        <v>3209875.9055384086</v>
      </c>
      <c r="K17" s="97">
        <f>SEKTOR_USD!K17*$C$54</f>
        <v>4637102.3449034849</v>
      </c>
      <c r="L17" s="98">
        <f t="shared" si="2"/>
        <v>44.463601751784246</v>
      </c>
      <c r="M17" s="98">
        <f>K17/K$43*100</f>
        <v>6.2399974493663198E-2</v>
      </c>
    </row>
    <row r="18" spans="1:13" s="21" customFormat="1" ht="15.6" x14ac:dyDescent="0.3">
      <c r="A18" s="94" t="s">
        <v>12</v>
      </c>
      <c r="B18" s="92">
        <f>SEKTOR_USD!B18*$B$52</f>
        <v>8894977.6677382644</v>
      </c>
      <c r="C18" s="92">
        <f>SEKTOR_USD!C18*$C$52</f>
        <v>12179700.052828072</v>
      </c>
      <c r="D18" s="95">
        <f t="shared" si="0"/>
        <v>36.927831724674995</v>
      </c>
      <c r="E18" s="95">
        <f>C18/C$43*100</f>
        <v>1.7255061966026708</v>
      </c>
      <c r="F18" s="92">
        <f>SEKTOR_USD!F18*$B$53</f>
        <v>82831094.807443783</v>
      </c>
      <c r="G18" s="92">
        <f>SEKTOR_USD!G18*$C$53</f>
        <v>126987939.15606381</v>
      </c>
      <c r="H18" s="95">
        <f t="shared" si="1"/>
        <v>53.309502248244797</v>
      </c>
      <c r="I18" s="95">
        <f>G18/G$43*100</f>
        <v>1.7088352973382916</v>
      </c>
      <c r="J18" s="92">
        <f>SEKTOR_USD!J18*$B$54</f>
        <v>82831094.807443783</v>
      </c>
      <c r="K18" s="92">
        <f>SEKTOR_USD!K18*$C$54</f>
        <v>126987939.15606381</v>
      </c>
      <c r="L18" s="95">
        <f t="shared" si="2"/>
        <v>53.309502248244797</v>
      </c>
      <c r="M18" s="95">
        <f>K18/K$43*100</f>
        <v>1.7088352973382916</v>
      </c>
    </row>
    <row r="19" spans="1:13" ht="13.8" x14ac:dyDescent="0.25">
      <c r="A19" s="96" t="str">
        <f>SEKTOR_USD!A19</f>
        <v xml:space="preserve"> Su Ürünleri ve Hayvansal Mamuller</v>
      </c>
      <c r="B19" s="97">
        <f>SEKTOR_USD!B19*$B$52</f>
        <v>8894977.6677382644</v>
      </c>
      <c r="C19" s="97">
        <f>SEKTOR_USD!C19*$C$52</f>
        <v>12179700.052828072</v>
      </c>
      <c r="D19" s="98">
        <f t="shared" si="0"/>
        <v>36.927831724674995</v>
      </c>
      <c r="E19" s="98">
        <f>C19/C$43*100</f>
        <v>1.7255061966026708</v>
      </c>
      <c r="F19" s="97">
        <f>SEKTOR_USD!F19*$B$53</f>
        <v>82831094.807443783</v>
      </c>
      <c r="G19" s="97">
        <f>SEKTOR_USD!G19*$C$53</f>
        <v>126987939.15606381</v>
      </c>
      <c r="H19" s="98">
        <f t="shared" si="1"/>
        <v>53.309502248244797</v>
      </c>
      <c r="I19" s="98">
        <f>G19/G$43*100</f>
        <v>1.7088352973382916</v>
      </c>
      <c r="J19" s="97">
        <f>SEKTOR_USD!J19*$B$54</f>
        <v>82831094.807443783</v>
      </c>
      <c r="K19" s="97">
        <f>SEKTOR_USD!K19*$C$54</f>
        <v>126987939.15606381</v>
      </c>
      <c r="L19" s="98">
        <f t="shared" si="2"/>
        <v>53.309502248244797</v>
      </c>
      <c r="M19" s="98">
        <f>K19/K$43*100</f>
        <v>1.7088352973382916</v>
      </c>
    </row>
    <row r="20" spans="1:13" s="21" customFormat="1" ht="15.6" x14ac:dyDescent="0.3">
      <c r="A20" s="94" t="s">
        <v>109</v>
      </c>
      <c r="B20" s="92">
        <f>SEKTOR_USD!B20*$B$52</f>
        <v>19618926.965256445</v>
      </c>
      <c r="C20" s="92">
        <f>SEKTOR_USD!C20*$C$52</f>
        <v>24824994.769915078</v>
      </c>
      <c r="D20" s="95">
        <f t="shared" si="0"/>
        <v>26.535945691006258</v>
      </c>
      <c r="E20" s="95">
        <f>C20/C$43*100</f>
        <v>3.516973498552709</v>
      </c>
      <c r="F20" s="92">
        <f>SEKTOR_USD!F20*$B$53</f>
        <v>189590154.03260079</v>
      </c>
      <c r="G20" s="92">
        <f>SEKTOR_USD!G20*$C$53</f>
        <v>259536405.43099487</v>
      </c>
      <c r="H20" s="95">
        <f t="shared" si="1"/>
        <v>36.893398686920492</v>
      </c>
      <c r="I20" s="95">
        <f>G20/G$43*100</f>
        <v>3.49249679530379</v>
      </c>
      <c r="J20" s="92">
        <f>SEKTOR_USD!J20*$B$54</f>
        <v>189590154.03260079</v>
      </c>
      <c r="K20" s="92">
        <f>SEKTOR_USD!K20*$C$54</f>
        <v>259536405.43099487</v>
      </c>
      <c r="L20" s="95">
        <f t="shared" si="2"/>
        <v>36.893398686920492</v>
      </c>
      <c r="M20" s="95">
        <f>K20/K$43*100</f>
        <v>3.49249679530379</v>
      </c>
    </row>
    <row r="21" spans="1:13" ht="13.8" x14ac:dyDescent="0.25">
      <c r="A21" s="96" t="str">
        <f>SEKTOR_USD!A21</f>
        <v xml:space="preserve"> Mobilya, Kağıt ve Orman Ürünleri</v>
      </c>
      <c r="B21" s="97">
        <f>SEKTOR_USD!B21*$B$52</f>
        <v>19618926.965256445</v>
      </c>
      <c r="C21" s="97">
        <f>SEKTOR_USD!C21*$C$52</f>
        <v>24824994.769915078</v>
      </c>
      <c r="D21" s="98">
        <f t="shared" si="0"/>
        <v>26.535945691006258</v>
      </c>
      <c r="E21" s="98">
        <f>C21/C$43*100</f>
        <v>3.516973498552709</v>
      </c>
      <c r="F21" s="97">
        <f>SEKTOR_USD!F21*$B$53</f>
        <v>189590154.03260079</v>
      </c>
      <c r="G21" s="97">
        <f>SEKTOR_USD!G21*$C$53</f>
        <v>259536405.43099487</v>
      </c>
      <c r="H21" s="98">
        <f t="shared" si="1"/>
        <v>36.893398686920492</v>
      </c>
      <c r="I21" s="98">
        <f>G21/G$43*100</f>
        <v>3.49249679530379</v>
      </c>
      <c r="J21" s="97">
        <f>SEKTOR_USD!J21*$B$54</f>
        <v>189590154.03260079</v>
      </c>
      <c r="K21" s="97">
        <f>SEKTOR_USD!K21*$C$54</f>
        <v>259536405.43099487</v>
      </c>
      <c r="L21" s="98">
        <f t="shared" si="2"/>
        <v>36.893398686920492</v>
      </c>
      <c r="M21" s="98">
        <f>K21/K$43*100</f>
        <v>3.49249679530379</v>
      </c>
    </row>
    <row r="22" spans="1:13" ht="16.8" x14ac:dyDescent="0.3">
      <c r="A22" s="91" t="s">
        <v>14</v>
      </c>
      <c r="B22" s="92">
        <f>SEKTOR_USD!B22*$B$52</f>
        <v>458245649.7386744</v>
      </c>
      <c r="C22" s="92">
        <f>SEKTOR_USD!C22*$C$52</f>
        <v>566778996.40457594</v>
      </c>
      <c r="D22" s="95">
        <f t="shared" si="0"/>
        <v>23.684533989094124</v>
      </c>
      <c r="E22" s="95">
        <f>C22/C$43*100</f>
        <v>80.295956892079289</v>
      </c>
      <c r="F22" s="92">
        <f>SEKTOR_USD!F22*$B$53</f>
        <v>4292675514.6908875</v>
      </c>
      <c r="G22" s="92">
        <f>SEKTOR_USD!G22*$C$53</f>
        <v>6042589533.635951</v>
      </c>
      <c r="H22" s="95">
        <f t="shared" si="1"/>
        <v>40.765112875555275</v>
      </c>
      <c r="I22" s="95">
        <f>G22/G$43*100</f>
        <v>81.313157383505512</v>
      </c>
      <c r="J22" s="92">
        <f>SEKTOR_USD!J22*$B$54</f>
        <v>4292675514.6908875</v>
      </c>
      <c r="K22" s="92">
        <f>SEKTOR_USD!K22*$C$54</f>
        <v>6042589533.635951</v>
      </c>
      <c r="L22" s="95">
        <f t="shared" si="2"/>
        <v>40.765112875555275</v>
      </c>
      <c r="M22" s="95">
        <f>K22/K$43*100</f>
        <v>81.313157383505512</v>
      </c>
    </row>
    <row r="23" spans="1:13" s="21" customFormat="1" ht="15.6" x14ac:dyDescent="0.3">
      <c r="A23" s="94" t="s">
        <v>15</v>
      </c>
      <c r="B23" s="92">
        <f>SEKTOR_USD!B23*$B$52</f>
        <v>32986760.39414756</v>
      </c>
      <c r="C23" s="92">
        <f>SEKTOR_USD!C23*$C$52</f>
        <v>39891124.673082784</v>
      </c>
      <c r="D23" s="95">
        <f t="shared" si="0"/>
        <v>20.930713402702562</v>
      </c>
      <c r="E23" s="95">
        <f>C23/C$43*100</f>
        <v>5.6514021293054304</v>
      </c>
      <c r="F23" s="92">
        <f>SEKTOR_USD!F23*$B$53</f>
        <v>336522648.9924528</v>
      </c>
      <c r="G23" s="92">
        <f>SEKTOR_USD!G23*$C$53</f>
        <v>456587735.79787368</v>
      </c>
      <c r="H23" s="95">
        <f t="shared" si="1"/>
        <v>35.678159305144888</v>
      </c>
      <c r="I23" s="95">
        <f>G23/G$43*100</f>
        <v>6.1441523064981549</v>
      </c>
      <c r="J23" s="92">
        <f>SEKTOR_USD!J23*$B$54</f>
        <v>336522648.9924528</v>
      </c>
      <c r="K23" s="92">
        <f>SEKTOR_USD!K23*$C$54</f>
        <v>456587735.79787368</v>
      </c>
      <c r="L23" s="95">
        <f t="shared" si="2"/>
        <v>35.678159305144888</v>
      </c>
      <c r="M23" s="95">
        <f>K23/K$43*100</f>
        <v>6.1441523064981549</v>
      </c>
    </row>
    <row r="24" spans="1:13" ht="13.8" x14ac:dyDescent="0.25">
      <c r="A24" s="96" t="str">
        <f>SEKTOR_USD!A24</f>
        <v xml:space="preserve"> Tekstil ve Hammaddeleri</v>
      </c>
      <c r="B24" s="97">
        <f>SEKTOR_USD!B24*$B$52</f>
        <v>22195580.508884016</v>
      </c>
      <c r="C24" s="97">
        <f>SEKTOR_USD!C24*$C$52</f>
        <v>27380503.80885027</v>
      </c>
      <c r="D24" s="98">
        <f t="shared" si="0"/>
        <v>23.36016081170273</v>
      </c>
      <c r="E24" s="98">
        <f>C24/C$43*100</f>
        <v>3.8790141615436613</v>
      </c>
      <c r="F24" s="97">
        <f>SEKTOR_USD!F24*$B$53</f>
        <v>226969106.86939514</v>
      </c>
      <c r="G24" s="97">
        <f>SEKTOR_USD!G24*$C$53</f>
        <v>312143391.85570484</v>
      </c>
      <c r="H24" s="98">
        <f t="shared" si="1"/>
        <v>37.526818588276669</v>
      </c>
      <c r="I24" s="98">
        <f>G24/G$43*100</f>
        <v>4.2004118609909398</v>
      </c>
      <c r="J24" s="97">
        <f>SEKTOR_USD!J24*$B$54</f>
        <v>226969106.86939514</v>
      </c>
      <c r="K24" s="97">
        <f>SEKTOR_USD!K24*$C$54</f>
        <v>312143391.85570484</v>
      </c>
      <c r="L24" s="98">
        <f t="shared" si="2"/>
        <v>37.526818588276669</v>
      </c>
      <c r="M24" s="98">
        <f>K24/K$43*100</f>
        <v>4.2004118609909398</v>
      </c>
    </row>
    <row r="25" spans="1:13" ht="13.8" x14ac:dyDescent="0.25">
      <c r="A25" s="96" t="str">
        <f>SEKTOR_USD!A25</f>
        <v xml:space="preserve"> Deri ve Deri Mamulleri </v>
      </c>
      <c r="B25" s="97">
        <f>SEKTOR_USD!B25*$B$52</f>
        <v>3360359.321363945</v>
      </c>
      <c r="C25" s="97">
        <f>SEKTOR_USD!C25*$C$52</f>
        <v>3854321.5984708644</v>
      </c>
      <c r="D25" s="98">
        <f t="shared" si="0"/>
        <v>14.699686249815203</v>
      </c>
      <c r="E25" s="98">
        <f>C25/C$43*100</f>
        <v>0.54604430101024815</v>
      </c>
      <c r="F25" s="97">
        <f>SEKTOR_USD!F25*$B$53</f>
        <v>44163126.261096813</v>
      </c>
      <c r="G25" s="97">
        <f>SEKTOR_USD!G25*$C$53</f>
        <v>50184530.543076918</v>
      </c>
      <c r="H25" s="98">
        <f t="shared" si="1"/>
        <v>13.634461125738612</v>
      </c>
      <c r="I25" s="98">
        <f>G25/G$43*100</f>
        <v>0.67531686664328727</v>
      </c>
      <c r="J25" s="97">
        <f>SEKTOR_USD!J25*$B$54</f>
        <v>44163126.261096813</v>
      </c>
      <c r="K25" s="97">
        <f>SEKTOR_USD!K25*$C$54</f>
        <v>50184530.543076918</v>
      </c>
      <c r="L25" s="98">
        <f t="shared" si="2"/>
        <v>13.634461125738612</v>
      </c>
      <c r="M25" s="98">
        <f>K25/K$43*100</f>
        <v>0.67531686664328727</v>
      </c>
    </row>
    <row r="26" spans="1:13" ht="13.8" x14ac:dyDescent="0.25">
      <c r="A26" s="96" t="str">
        <f>SEKTOR_USD!A26</f>
        <v xml:space="preserve"> Halı </v>
      </c>
      <c r="B26" s="97">
        <f>SEKTOR_USD!B26*$B$52</f>
        <v>7430820.5638995999</v>
      </c>
      <c r="C26" s="97">
        <f>SEKTOR_USD!C26*$C$52</f>
        <v>8656299.2657616492</v>
      </c>
      <c r="D26" s="98">
        <f t="shared" si="0"/>
        <v>16.491835475286106</v>
      </c>
      <c r="E26" s="98">
        <f>C26/C$43*100</f>
        <v>1.2263436667515215</v>
      </c>
      <c r="F26" s="97">
        <f>SEKTOR_USD!F26*$B$53</f>
        <v>65390415.861960821</v>
      </c>
      <c r="G26" s="97">
        <f>SEKTOR_USD!G26*$C$53</f>
        <v>94259813.39909187</v>
      </c>
      <c r="H26" s="98">
        <f t="shared" si="1"/>
        <v>44.149279610140965</v>
      </c>
      <c r="I26" s="98">
        <f>G26/G$43*100</f>
        <v>1.2684235788639269</v>
      </c>
      <c r="J26" s="97">
        <f>SEKTOR_USD!J26*$B$54</f>
        <v>65390415.861960821</v>
      </c>
      <c r="K26" s="97">
        <f>SEKTOR_USD!K26*$C$54</f>
        <v>94259813.39909187</v>
      </c>
      <c r="L26" s="98">
        <f t="shared" si="2"/>
        <v>44.149279610140965</v>
      </c>
      <c r="M26" s="98">
        <f>K26/K$43*100</f>
        <v>1.2684235788639269</v>
      </c>
    </row>
    <row r="27" spans="1:13" s="21" customFormat="1" ht="15.6" x14ac:dyDescent="0.3">
      <c r="A27" s="94" t="s">
        <v>19</v>
      </c>
      <c r="B27" s="92">
        <f>SEKTOR_USD!B27*$B$52</f>
        <v>78435332.076580778</v>
      </c>
      <c r="C27" s="92">
        <f>SEKTOR_USD!C27*$C$52</f>
        <v>93001451.516963139</v>
      </c>
      <c r="D27" s="95">
        <f t="shared" si="0"/>
        <v>18.57086475538938</v>
      </c>
      <c r="E27" s="95">
        <f>C27/C$43*100</f>
        <v>13.175577410734451</v>
      </c>
      <c r="F27" s="92">
        <f>SEKTOR_USD!F27*$B$53</f>
        <v>724620162.22841108</v>
      </c>
      <c r="G27" s="92">
        <f>SEKTOR_USD!G27*$C$53</f>
        <v>1011973614.4517925</v>
      </c>
      <c r="H27" s="95">
        <f t="shared" si="1"/>
        <v>39.655735128827857</v>
      </c>
      <c r="I27" s="95">
        <f>G27/G$43*100</f>
        <v>13.617799011802129</v>
      </c>
      <c r="J27" s="92">
        <f>SEKTOR_USD!J27*$B$54</f>
        <v>724620162.22841108</v>
      </c>
      <c r="K27" s="92">
        <f>SEKTOR_USD!K27*$C$54</f>
        <v>1011973614.4517925</v>
      </c>
      <c r="L27" s="95">
        <f t="shared" si="2"/>
        <v>39.655735128827857</v>
      </c>
      <c r="M27" s="95">
        <f>K27/K$43*100</f>
        <v>13.617799011802129</v>
      </c>
    </row>
    <row r="28" spans="1:13" ht="13.8" x14ac:dyDescent="0.25">
      <c r="A28" s="96" t="str">
        <f>SEKTOR_USD!A28</f>
        <v xml:space="preserve"> Kimyevi Maddeler ve Mamulleri  </v>
      </c>
      <c r="B28" s="97">
        <f>SEKTOR_USD!B28*$B$52</f>
        <v>78435332.076580778</v>
      </c>
      <c r="C28" s="97">
        <f>SEKTOR_USD!C28*$C$52</f>
        <v>93001451.516963139</v>
      </c>
      <c r="D28" s="98">
        <f t="shared" si="0"/>
        <v>18.57086475538938</v>
      </c>
      <c r="E28" s="98">
        <f>C28/C$43*100</f>
        <v>13.175577410734451</v>
      </c>
      <c r="F28" s="97">
        <f>SEKTOR_USD!F28*$B$53</f>
        <v>724620162.22841108</v>
      </c>
      <c r="G28" s="97">
        <f>SEKTOR_USD!G28*$C$53</f>
        <v>1011973614.4517925</v>
      </c>
      <c r="H28" s="98">
        <f t="shared" si="1"/>
        <v>39.655735128827857</v>
      </c>
      <c r="I28" s="98">
        <f>G28/G$43*100</f>
        <v>13.617799011802129</v>
      </c>
      <c r="J28" s="97">
        <f>SEKTOR_USD!J28*$B$54</f>
        <v>724620162.22841108</v>
      </c>
      <c r="K28" s="97">
        <f>SEKTOR_USD!K28*$C$54</f>
        <v>1011973614.4517925</v>
      </c>
      <c r="L28" s="98">
        <f t="shared" si="2"/>
        <v>39.655735128827857</v>
      </c>
      <c r="M28" s="98">
        <f>K28/K$43*100</f>
        <v>13.617799011802129</v>
      </c>
    </row>
    <row r="29" spans="1:13" s="21" customFormat="1" ht="15.6" x14ac:dyDescent="0.3">
      <c r="A29" s="94" t="s">
        <v>21</v>
      </c>
      <c r="B29" s="92">
        <f>SEKTOR_USD!B29*$B$52</f>
        <v>346823557.26794606</v>
      </c>
      <c r="C29" s="92">
        <f>SEKTOR_USD!C29*$C$52</f>
        <v>433886420.21453005</v>
      </c>
      <c r="D29" s="95">
        <f t="shared" si="0"/>
        <v>25.102926580999714</v>
      </c>
      <c r="E29" s="95">
        <f>C29/C$43*100</f>
        <v>61.46897735203941</v>
      </c>
      <c r="F29" s="92">
        <f>SEKTOR_USD!F29*$B$53</f>
        <v>3231532703.4700236</v>
      </c>
      <c r="G29" s="92">
        <f>SEKTOR_USD!G29*$C$53</f>
        <v>4574028183.3862858</v>
      </c>
      <c r="H29" s="95">
        <f t="shared" si="1"/>
        <v>41.543614225989081</v>
      </c>
      <c r="I29" s="95">
        <f>G29/G$43*100</f>
        <v>61.551206065205243</v>
      </c>
      <c r="J29" s="92">
        <f>SEKTOR_USD!J29*$B$54</f>
        <v>3231532703.4700236</v>
      </c>
      <c r="K29" s="92">
        <f>SEKTOR_USD!K29*$C$54</f>
        <v>4574028183.3862858</v>
      </c>
      <c r="L29" s="95">
        <f t="shared" si="2"/>
        <v>41.543614225989081</v>
      </c>
      <c r="M29" s="95">
        <f>K29/K$43*100</f>
        <v>61.551206065205243</v>
      </c>
    </row>
    <row r="30" spans="1:13" ht="13.8" x14ac:dyDescent="0.25">
      <c r="A30" s="96" t="str">
        <f>SEKTOR_USD!A30</f>
        <v xml:space="preserve"> Hazırgiyim ve Konfeksiyon </v>
      </c>
      <c r="B30" s="97">
        <f>SEKTOR_USD!B30*$B$52</f>
        <v>42177654.172090955</v>
      </c>
      <c r="C30" s="97">
        <f>SEKTOR_USD!C30*$C$52</f>
        <v>44183362.246945202</v>
      </c>
      <c r="D30" s="98">
        <f t="shared" si="0"/>
        <v>4.755380815326208</v>
      </c>
      <c r="E30" s="98">
        <f>C30/C$43*100</f>
        <v>6.2594862774261975</v>
      </c>
      <c r="F30" s="97">
        <f>SEKTOR_USD!F30*$B$53</f>
        <v>457281829.60968161</v>
      </c>
      <c r="G30" s="97">
        <f>SEKTOR_USD!G30*$C$53</f>
        <v>589079277.63807309</v>
      </c>
      <c r="H30" s="98">
        <f t="shared" si="1"/>
        <v>28.821929824084368</v>
      </c>
      <c r="I30" s="98">
        <f>G30/G$43*100</f>
        <v>7.9270477909036492</v>
      </c>
      <c r="J30" s="97">
        <f>SEKTOR_USD!J30*$B$54</f>
        <v>457281829.60968161</v>
      </c>
      <c r="K30" s="97">
        <f>SEKTOR_USD!K30*$C$54</f>
        <v>589079277.63807309</v>
      </c>
      <c r="L30" s="98">
        <f t="shared" si="2"/>
        <v>28.821929824084368</v>
      </c>
      <c r="M30" s="98">
        <f>K30/K$43*100</f>
        <v>7.9270477909036492</v>
      </c>
    </row>
    <row r="31" spans="1:13" ht="13.8" x14ac:dyDescent="0.25">
      <c r="A31" s="96" t="str">
        <f>SEKTOR_USD!A31</f>
        <v xml:space="preserve"> Otomotiv Endüstrisi</v>
      </c>
      <c r="B31" s="97">
        <f>SEKTOR_USD!B31*$B$52</f>
        <v>92236290.609376341</v>
      </c>
      <c r="C31" s="97">
        <f>SEKTOR_USD!C31*$C$52</f>
        <v>122016637.1008877</v>
      </c>
      <c r="D31" s="98">
        <f t="shared" si="0"/>
        <v>32.287016633867125</v>
      </c>
      <c r="E31" s="98">
        <f>C31/C$43*100</f>
        <v>17.286178025157074</v>
      </c>
      <c r="F31" s="97">
        <f>SEKTOR_USD!F31*$B$53</f>
        <v>831488697.80074656</v>
      </c>
      <c r="G31" s="97">
        <f>SEKTOR_USD!G31*$C$53</f>
        <v>1223223116.6649182</v>
      </c>
      <c r="H31" s="98">
        <f t="shared" si="1"/>
        <v>47.112416548810955</v>
      </c>
      <c r="I31" s="98">
        <f>G31/G$43*100</f>
        <v>16.460514692724296</v>
      </c>
      <c r="J31" s="97">
        <f>SEKTOR_USD!J31*$B$54</f>
        <v>831488697.80074656</v>
      </c>
      <c r="K31" s="97">
        <f>SEKTOR_USD!K31*$C$54</f>
        <v>1223223116.6649182</v>
      </c>
      <c r="L31" s="98">
        <f t="shared" si="2"/>
        <v>47.112416548810955</v>
      </c>
      <c r="M31" s="98">
        <f>K31/K$43*100</f>
        <v>16.460514692724296</v>
      </c>
    </row>
    <row r="32" spans="1:13" ht="13.8" x14ac:dyDescent="0.25">
      <c r="A32" s="96" t="str">
        <f>SEKTOR_USD!A32</f>
        <v xml:space="preserve"> Gemi, Yat ve Hizmetleri</v>
      </c>
      <c r="B32" s="97">
        <f>SEKTOR_USD!B32*$B$52</f>
        <v>6463438.1901961863</v>
      </c>
      <c r="C32" s="97">
        <f>SEKTOR_USD!C32*$C$52</f>
        <v>7738050.804924299</v>
      </c>
      <c r="D32" s="98">
        <f t="shared" si="0"/>
        <v>19.720349715132404</v>
      </c>
      <c r="E32" s="98">
        <f>C32/C$43*100</f>
        <v>1.0962547973767938</v>
      </c>
      <c r="F32" s="97">
        <f>SEKTOR_USD!F32*$B$53</f>
        <v>46099143.164792575</v>
      </c>
      <c r="G32" s="97">
        <f>SEKTOR_USD!G32*$C$53</f>
        <v>62859574.796937376</v>
      </c>
      <c r="H32" s="98">
        <f t="shared" si="1"/>
        <v>36.35736042258003</v>
      </c>
      <c r="I32" s="98">
        <f>G32/G$43*100</f>
        <v>0.84588080492173112</v>
      </c>
      <c r="J32" s="97">
        <f>SEKTOR_USD!J32*$B$54</f>
        <v>46099143.164792575</v>
      </c>
      <c r="K32" s="97">
        <f>SEKTOR_USD!K32*$C$54</f>
        <v>62859574.796937376</v>
      </c>
      <c r="L32" s="98">
        <f t="shared" si="2"/>
        <v>36.35736042258003</v>
      </c>
      <c r="M32" s="98">
        <f>K32/K$43*100</f>
        <v>0.84588080492173112</v>
      </c>
    </row>
    <row r="33" spans="1:13" ht="13.8" x14ac:dyDescent="0.25">
      <c r="A33" s="96" t="str">
        <f>SEKTOR_USD!A33</f>
        <v xml:space="preserve"> Elektrik ve Elektronik</v>
      </c>
      <c r="B33" s="97">
        <f>SEKTOR_USD!B33*$B$52</f>
        <v>41640635.956620716</v>
      </c>
      <c r="C33" s="97">
        <f>SEKTOR_USD!C33*$C$52</f>
        <v>51736538.010330498</v>
      </c>
      <c r="D33" s="98">
        <f t="shared" si="0"/>
        <v>24.24531187330382</v>
      </c>
      <c r="E33" s="98">
        <f>C33/C$43*100</f>
        <v>7.3295497048686684</v>
      </c>
      <c r="F33" s="97">
        <f>SEKTOR_USD!F33*$B$53</f>
        <v>384996660.52264768</v>
      </c>
      <c r="G33" s="97">
        <f>SEKTOR_USD!G33*$C$53</f>
        <v>548230963.59267616</v>
      </c>
      <c r="H33" s="98">
        <f t="shared" si="1"/>
        <v>42.398888044491521</v>
      </c>
      <c r="I33" s="98">
        <f>G33/G$43*100</f>
        <v>7.3773653459295003</v>
      </c>
      <c r="J33" s="97">
        <f>SEKTOR_USD!J33*$B$54</f>
        <v>384996660.52264768</v>
      </c>
      <c r="K33" s="97">
        <f>SEKTOR_USD!K33*$C$54</f>
        <v>548230963.59267616</v>
      </c>
      <c r="L33" s="98">
        <f t="shared" si="2"/>
        <v>42.398888044491521</v>
      </c>
      <c r="M33" s="98">
        <f>K33/K$43*100</f>
        <v>7.3773653459295003</v>
      </c>
    </row>
    <row r="34" spans="1:13" ht="13.8" x14ac:dyDescent="0.25">
      <c r="A34" s="96" t="str">
        <f>SEKTOR_USD!A34</f>
        <v xml:space="preserve"> Makine ve Aksamları</v>
      </c>
      <c r="B34" s="97">
        <f>SEKTOR_USD!B34*$B$52</f>
        <v>28803682.18951562</v>
      </c>
      <c r="C34" s="97">
        <f>SEKTOR_USD!C34*$C$52</f>
        <v>33797611.249081992</v>
      </c>
      <c r="D34" s="98">
        <f t="shared" si="0"/>
        <v>17.337814751282508</v>
      </c>
      <c r="E34" s="98">
        <f>C34/C$43*100</f>
        <v>4.7881300350346416</v>
      </c>
      <c r="F34" s="97">
        <f>SEKTOR_USD!F34*$B$53</f>
        <v>269187162.8701306</v>
      </c>
      <c r="G34" s="97">
        <f>SEKTOR_USD!G34*$C$53</f>
        <v>367841669.49028218</v>
      </c>
      <c r="H34" s="98">
        <f t="shared" si="1"/>
        <v>36.649038374741323</v>
      </c>
      <c r="I34" s="98">
        <f>G34/G$43*100</f>
        <v>4.9499254246841176</v>
      </c>
      <c r="J34" s="97">
        <f>SEKTOR_USD!J34*$B$54</f>
        <v>269187162.8701306</v>
      </c>
      <c r="K34" s="97">
        <f>SEKTOR_USD!K34*$C$54</f>
        <v>367841669.49028218</v>
      </c>
      <c r="L34" s="98">
        <f t="shared" si="2"/>
        <v>36.649038374741323</v>
      </c>
      <c r="M34" s="98">
        <f>K34/K$43*100</f>
        <v>4.9499254246841176</v>
      </c>
    </row>
    <row r="35" spans="1:13" ht="13.8" x14ac:dyDescent="0.25">
      <c r="A35" s="96" t="str">
        <f>SEKTOR_USD!A35</f>
        <v xml:space="preserve"> Demir ve Demir Dışı Metaller </v>
      </c>
      <c r="B35" s="97">
        <f>SEKTOR_USD!B35*$B$52</f>
        <v>27608079.020657446</v>
      </c>
      <c r="C35" s="97">
        <f>SEKTOR_USD!C35*$C$52</f>
        <v>34107704.13003201</v>
      </c>
      <c r="D35" s="98">
        <f t="shared" si="0"/>
        <v>23.542475028817798</v>
      </c>
      <c r="E35" s="98">
        <f>C35/C$43*100</f>
        <v>4.8320610994517326</v>
      </c>
      <c r="F35" s="97">
        <f>SEKTOR_USD!F35*$B$53</f>
        <v>296213524.1376363</v>
      </c>
      <c r="G35" s="97">
        <f>SEKTOR_USD!G35*$C$53</f>
        <v>408737297.91773587</v>
      </c>
      <c r="H35" s="98">
        <f t="shared" si="1"/>
        <v>37.987385656238686</v>
      </c>
      <c r="I35" s="98">
        <f>G35/G$43*100</f>
        <v>5.5002445638724398</v>
      </c>
      <c r="J35" s="97">
        <f>SEKTOR_USD!J35*$B$54</f>
        <v>296213524.1376363</v>
      </c>
      <c r="K35" s="97">
        <f>SEKTOR_USD!K35*$C$54</f>
        <v>408737297.91773587</v>
      </c>
      <c r="L35" s="98">
        <f t="shared" si="2"/>
        <v>37.987385656238686</v>
      </c>
      <c r="M35" s="98">
        <f>K35/K$43*100</f>
        <v>5.5002445638724398</v>
      </c>
    </row>
    <row r="36" spans="1:13" ht="13.8" x14ac:dyDescent="0.25">
      <c r="A36" s="96" t="str">
        <f>SEKTOR_USD!A36</f>
        <v xml:space="preserve"> Çelik</v>
      </c>
      <c r="B36" s="97">
        <f>SEKTOR_USD!B36*$B$52</f>
        <v>39192593.269724563</v>
      </c>
      <c r="C36" s="97">
        <f>SEKTOR_USD!C36*$C$52</f>
        <v>50604937.188128598</v>
      </c>
      <c r="D36" s="98">
        <f t="shared" si="0"/>
        <v>29.118624123348901</v>
      </c>
      <c r="E36" s="98">
        <f>C36/C$43*100</f>
        <v>7.1692350647444485</v>
      </c>
      <c r="F36" s="97">
        <f>SEKTOR_USD!F36*$B$53</f>
        <v>353103714.69437087</v>
      </c>
      <c r="G36" s="97">
        <f>SEKTOR_USD!G36*$C$53</f>
        <v>530861419.80405879</v>
      </c>
      <c r="H36" s="98">
        <f t="shared" si="1"/>
        <v>50.341499596951621</v>
      </c>
      <c r="I36" s="98">
        <f>G36/G$43*100</f>
        <v>7.1436290578858408</v>
      </c>
      <c r="J36" s="97">
        <f>SEKTOR_USD!J36*$B$54</f>
        <v>353103714.69437087</v>
      </c>
      <c r="K36" s="97">
        <f>SEKTOR_USD!K36*$C$54</f>
        <v>530861419.80405879</v>
      </c>
      <c r="L36" s="98">
        <f t="shared" si="2"/>
        <v>50.341499596951621</v>
      </c>
      <c r="M36" s="98">
        <f>K36/K$43*100</f>
        <v>7.1436290578858408</v>
      </c>
    </row>
    <row r="37" spans="1:13" ht="13.8" x14ac:dyDescent="0.25">
      <c r="A37" s="96" t="str">
        <f>SEKTOR_USD!A37</f>
        <v xml:space="preserve"> Çimento Cam Seramik ve Toprak Ürünleri</v>
      </c>
      <c r="B37" s="97">
        <f>SEKTOR_USD!B37*$B$52</f>
        <v>10239110.498308204</v>
      </c>
      <c r="C37" s="97">
        <f>SEKTOR_USD!C37*$C$52</f>
        <v>11940865.268607615</v>
      </c>
      <c r="D37" s="98">
        <f t="shared" si="0"/>
        <v>16.620142644037188</v>
      </c>
      <c r="E37" s="98">
        <f>C37/C$43*100</f>
        <v>1.6916703140810014</v>
      </c>
      <c r="F37" s="97">
        <f>SEKTOR_USD!F37*$B$53</f>
        <v>109285153.85399292</v>
      </c>
      <c r="G37" s="97">
        <f>SEKTOR_USD!G37*$C$53</f>
        <v>141815842.43900058</v>
      </c>
      <c r="H37" s="98">
        <f t="shared" si="1"/>
        <v>29.766795797779888</v>
      </c>
      <c r="I37" s="98">
        <f>G37/G$43*100</f>
        <v>1.9083695577081732</v>
      </c>
      <c r="J37" s="97">
        <f>SEKTOR_USD!J37*$B$54</f>
        <v>109285153.85399292</v>
      </c>
      <c r="K37" s="97">
        <f>SEKTOR_USD!K37*$C$54</f>
        <v>141815842.43900058</v>
      </c>
      <c r="L37" s="98">
        <f t="shared" si="2"/>
        <v>29.766795797779888</v>
      </c>
      <c r="M37" s="98">
        <f>K37/K$43*100</f>
        <v>1.9083695577081732</v>
      </c>
    </row>
    <row r="38" spans="1:13" ht="13.8" x14ac:dyDescent="0.25">
      <c r="A38" s="96" t="str">
        <f>SEKTOR_USD!A38</f>
        <v xml:space="preserve"> Mücevher</v>
      </c>
      <c r="B38" s="97">
        <f>SEKTOR_USD!B38*$B$52</f>
        <v>20205391.729774471</v>
      </c>
      <c r="C38" s="97">
        <f>SEKTOR_USD!C38*$C$52</f>
        <v>21591240.031317323</v>
      </c>
      <c r="D38" s="98">
        <f t="shared" si="0"/>
        <v>6.8588044224882783</v>
      </c>
      <c r="E38" s="98">
        <f>C38/C$43*100</f>
        <v>3.0588453167796241</v>
      </c>
      <c r="F38" s="97">
        <f>SEKTOR_USD!F38*$B$53</f>
        <v>181833905.78126627</v>
      </c>
      <c r="G38" s="97">
        <f>SEKTOR_USD!G38*$C$53</f>
        <v>245171703.00735241</v>
      </c>
      <c r="H38" s="98">
        <f t="shared" si="1"/>
        <v>34.832776073279298</v>
      </c>
      <c r="I38" s="98">
        <f>G38/G$43*100</f>
        <v>3.2991956778873255</v>
      </c>
      <c r="J38" s="97">
        <f>SEKTOR_USD!J38*$B$54</f>
        <v>181833905.78126627</v>
      </c>
      <c r="K38" s="97">
        <f>SEKTOR_USD!K38*$C$54</f>
        <v>245171703.00735241</v>
      </c>
      <c r="L38" s="98">
        <f t="shared" si="2"/>
        <v>34.832776073279298</v>
      </c>
      <c r="M38" s="98">
        <f>K38/K$43*100</f>
        <v>3.2991956778873255</v>
      </c>
    </row>
    <row r="39" spans="1:13" ht="13.8" x14ac:dyDescent="0.25">
      <c r="A39" s="96" t="str">
        <f>SEKTOR_USD!A39</f>
        <v xml:space="preserve"> Savunma ve Havacılık Sanayii</v>
      </c>
      <c r="B39" s="97">
        <f>SEKTOR_USD!B39*$B$52</f>
        <v>20893657.702937339</v>
      </c>
      <c r="C39" s="97">
        <f>SEKTOR_USD!C39*$C$52</f>
        <v>34877786.867444083</v>
      </c>
      <c r="D39" s="98">
        <f t="shared" si="0"/>
        <v>66.930019450547348</v>
      </c>
      <c r="E39" s="98">
        <f>C39/C$43*100</f>
        <v>4.9411592323727271</v>
      </c>
      <c r="F39" s="97">
        <f>SEKTOR_USD!F39*$B$53</f>
        <v>131761022.88830571</v>
      </c>
      <c r="G39" s="97">
        <f>SEKTOR_USD!G39*$C$53</f>
        <v>221388025.71011677</v>
      </c>
      <c r="H39" s="98">
        <f t="shared" si="1"/>
        <v>68.022394526936992</v>
      </c>
      <c r="I39" s="98">
        <f>G39/G$43*100</f>
        <v>2.9791464863174748</v>
      </c>
      <c r="J39" s="97">
        <f>SEKTOR_USD!J39*$B$54</f>
        <v>131761022.88830571</v>
      </c>
      <c r="K39" s="97">
        <f>SEKTOR_USD!K39*$C$54</f>
        <v>221388025.71011677</v>
      </c>
      <c r="L39" s="98">
        <f t="shared" si="2"/>
        <v>68.022394526936992</v>
      </c>
      <c r="M39" s="98">
        <f>K39/K$43*100</f>
        <v>2.9791464863174748</v>
      </c>
    </row>
    <row r="40" spans="1:13" ht="13.8" x14ac:dyDescent="0.25">
      <c r="A40" s="96" t="str">
        <f>SEKTOR_USD!A40</f>
        <v xml:space="preserve"> İklimlendirme Sanayii</v>
      </c>
      <c r="B40" s="97">
        <f>SEKTOR_USD!B40*$B$52</f>
        <v>17363023.92874426</v>
      </c>
      <c r="C40" s="97">
        <f>SEKTOR_USD!C40*$C$52</f>
        <v>21291687.316830777</v>
      </c>
      <c r="D40" s="98">
        <f t="shared" si="0"/>
        <v>22.62660815425512</v>
      </c>
      <c r="E40" s="98">
        <f>C40/C$43*100</f>
        <v>3.0164074847465052</v>
      </c>
      <c r="F40" s="97">
        <f>SEKTOR_USD!F40*$B$53</f>
        <v>170281888.14645308</v>
      </c>
      <c r="G40" s="97">
        <f>SEKTOR_USD!G40*$C$53</f>
        <v>234819292.32513386</v>
      </c>
      <c r="H40" s="98">
        <f t="shared" si="1"/>
        <v>37.900333899970953</v>
      </c>
      <c r="I40" s="98">
        <f>G40/G$43*100</f>
        <v>3.1598866623706949</v>
      </c>
      <c r="J40" s="97">
        <f>SEKTOR_USD!J40*$B$54</f>
        <v>170281888.14645308</v>
      </c>
      <c r="K40" s="97">
        <f>SEKTOR_USD!K40*$C$54</f>
        <v>234819292.32513386</v>
      </c>
      <c r="L40" s="98">
        <f t="shared" si="2"/>
        <v>37.900333899970953</v>
      </c>
      <c r="M40" s="98">
        <f>K40/K$43*100</f>
        <v>3.1598866623706949</v>
      </c>
    </row>
    <row r="41" spans="1:13" ht="16.8" x14ac:dyDescent="0.3">
      <c r="A41" s="91" t="s">
        <v>30</v>
      </c>
      <c r="B41" s="92">
        <f>SEKTOR_USD!B41*$B$52</f>
        <v>14737597.685919806</v>
      </c>
      <c r="C41" s="92">
        <f>SEKTOR_USD!C41*$C$52</f>
        <v>18761780.261345834</v>
      </c>
      <c r="D41" s="95">
        <f t="shared" si="0"/>
        <v>27.305553192503702</v>
      </c>
      <c r="E41" s="95">
        <f>C41/C$43*100</f>
        <v>2.6579938717565477</v>
      </c>
      <c r="F41" s="92">
        <f>SEKTOR_USD!F41*$B$53</f>
        <v>136505399.37458247</v>
      </c>
      <c r="G41" s="92">
        <f>SEKTOR_USD!G41*$C$53</f>
        <v>197617945.55802646</v>
      </c>
      <c r="H41" s="95">
        <f t="shared" si="1"/>
        <v>44.769325216027497</v>
      </c>
      <c r="I41" s="95">
        <f>G41/G$43*100</f>
        <v>2.6592802670969808</v>
      </c>
      <c r="J41" s="92">
        <f>SEKTOR_USD!J41*$B$54</f>
        <v>136505399.37458247</v>
      </c>
      <c r="K41" s="92">
        <f>SEKTOR_USD!K41*$C$54</f>
        <v>197617945.55802646</v>
      </c>
      <c r="L41" s="95">
        <f t="shared" si="2"/>
        <v>44.769325216027497</v>
      </c>
      <c r="M41" s="95">
        <f>K41/K$43*100</f>
        <v>2.6592802670969808</v>
      </c>
    </row>
    <row r="42" spans="1:13" ht="13.8" x14ac:dyDescent="0.25">
      <c r="A42" s="96" t="str">
        <f>SEKTOR_USD!A42</f>
        <v xml:space="preserve"> Madencilik Ürünleri</v>
      </c>
      <c r="B42" s="97">
        <f>SEKTOR_USD!B42*$B$52</f>
        <v>14737597.685919806</v>
      </c>
      <c r="C42" s="97">
        <f>SEKTOR_USD!C42*$C$52</f>
        <v>18761780.261345834</v>
      </c>
      <c r="D42" s="98">
        <f t="shared" si="0"/>
        <v>27.305553192503702</v>
      </c>
      <c r="E42" s="98">
        <f>C42/C$43*100</f>
        <v>2.6579938717565477</v>
      </c>
      <c r="F42" s="97">
        <f>SEKTOR_USD!F42*$B$53</f>
        <v>136505399.37458247</v>
      </c>
      <c r="G42" s="97">
        <f>SEKTOR_USD!G42*$C$53</f>
        <v>197617945.55802646</v>
      </c>
      <c r="H42" s="98">
        <f t="shared" si="1"/>
        <v>44.769325216027497</v>
      </c>
      <c r="I42" s="98">
        <f>G42/G$43*100</f>
        <v>2.6592802670969808</v>
      </c>
      <c r="J42" s="97">
        <f>SEKTOR_USD!J42*$B$54</f>
        <v>136505399.37458247</v>
      </c>
      <c r="K42" s="97">
        <f>SEKTOR_USD!K42*$C$54</f>
        <v>197617945.55802646</v>
      </c>
      <c r="L42" s="98">
        <f t="shared" si="2"/>
        <v>44.769325216027497</v>
      </c>
      <c r="M42" s="98">
        <f>K42/K$43*100</f>
        <v>2.6592802670969808</v>
      </c>
    </row>
    <row r="43" spans="1:13" ht="17.399999999999999" x14ac:dyDescent="0.3">
      <c r="A43" s="99" t="s">
        <v>32</v>
      </c>
      <c r="B43" s="100">
        <f>SEKTOR_USD!B43*$B$52</f>
        <v>570704502.44007528</v>
      </c>
      <c r="C43" s="100">
        <f>SEKTOR_USD!C43*$C$52</f>
        <v>705862434.85004818</v>
      </c>
      <c r="D43" s="101">
        <f>(C43-B43)/B43*100</f>
        <v>23.682646944626949</v>
      </c>
      <c r="E43" s="102">
        <f>C43/C$43*100</f>
        <v>100</v>
      </c>
      <c r="F43" s="100">
        <f>SEKTOR_USD!F43*$B$53</f>
        <v>5262716907.5342455</v>
      </c>
      <c r="G43" s="100">
        <f>SEKTOR_USD!G43*$C$53</f>
        <v>7431256795.4244738</v>
      </c>
      <c r="H43" s="101">
        <f>(G43-F43)/F43*100</f>
        <v>41.20571039619648</v>
      </c>
      <c r="I43" s="101">
        <f>G43/G$43*100</f>
        <v>100</v>
      </c>
      <c r="J43" s="100">
        <f>SEKTOR_USD!J43*$B$54</f>
        <v>5262716907.5342455</v>
      </c>
      <c r="K43" s="100">
        <f>SEKTOR_USD!K43*$C$54</f>
        <v>7431256795.4244738</v>
      </c>
      <c r="L43" s="101">
        <f>(K43-J43)/J43*100</f>
        <v>41.20571039619648</v>
      </c>
      <c r="M43" s="101">
        <f>K43/K$43*100</f>
        <v>100</v>
      </c>
    </row>
    <row r="44" spans="1:13" ht="13.8" hidden="1" x14ac:dyDescent="0.25">
      <c r="A44" s="41" t="s">
        <v>33</v>
      </c>
      <c r="B44" s="39" t="e">
        <f>SEKTOR_USD!#REF!*2.1157</f>
        <v>#REF!</v>
      </c>
      <c r="C44" s="39" t="e">
        <f>SEKTOR_USD!#REF!*2.7012</f>
        <v>#REF!</v>
      </c>
      <c r="D44" s="40"/>
      <c r="E44" s="40"/>
      <c r="F44" s="39" t="e">
        <f>SEKTOR_USD!#REF!*2.1642</f>
        <v>#REF!</v>
      </c>
      <c r="G44" s="39" t="e">
        <f>SEKTOR_USD!#REF!*2.5613</f>
        <v>#REF!</v>
      </c>
      <c r="H44" s="40" t="e">
        <f>(G44-F44)/F44*100</f>
        <v>#REF!</v>
      </c>
      <c r="I44" s="40" t="e">
        <f t="shared" ref="I44:I45" si="3">G44/G$45*100</f>
        <v>#REF!</v>
      </c>
      <c r="J44" s="39" t="e">
        <f>SEKTOR_USD!#REF!*2.0809</f>
        <v>#REF!</v>
      </c>
      <c r="K44" s="39" t="e">
        <f>SEKTOR_USD!#REF!*2.3856</f>
        <v>#REF!</v>
      </c>
      <c r="L44" s="40" t="e">
        <f>(K44-J44)/J44*100</f>
        <v>#REF!</v>
      </c>
      <c r="M44" s="40" t="e">
        <f t="shared" ref="M44:M45" si="4">K44/K$45*100</f>
        <v>#REF!</v>
      </c>
    </row>
    <row r="45" spans="1:13" s="22" customFormat="1" ht="17.399999999999999" hidden="1" x14ac:dyDescent="0.3">
      <c r="A45" s="42" t="s">
        <v>34</v>
      </c>
      <c r="B45" s="43" t="e">
        <f>SEKTOR_USD!#REF!*2.1157</f>
        <v>#REF!</v>
      </c>
      <c r="C45" s="43" t="e">
        <f>SEKTOR_USD!#REF!*2.7012</f>
        <v>#REF!</v>
      </c>
      <c r="D45" s="44" t="e">
        <f>(C45-B45)/B45*100</f>
        <v>#REF!</v>
      </c>
      <c r="E45" s="45" t="e">
        <f>C45/C$45*100</f>
        <v>#REF!</v>
      </c>
      <c r="F45" s="43" t="e">
        <f>SEKTOR_USD!#REF!*2.1642</f>
        <v>#REF!</v>
      </c>
      <c r="G45" s="43" t="e">
        <f>SEKTOR_USD!#REF!*2.5613</f>
        <v>#REF!</v>
      </c>
      <c r="H45" s="44" t="e">
        <f>(G45-F45)/F45*100</f>
        <v>#REF!</v>
      </c>
      <c r="I45" s="45" t="e">
        <f t="shared" si="3"/>
        <v>#REF!</v>
      </c>
      <c r="J45" s="43" t="e">
        <f>SEKTOR_USD!#REF!*2.0809</f>
        <v>#REF!</v>
      </c>
      <c r="K45" s="43" t="e">
        <f>SEKTOR_USD!#REF!*2.3856</f>
        <v>#REF!</v>
      </c>
      <c r="L45" s="44" t="e">
        <f>(K45-J45)/J45*100</f>
        <v>#REF!</v>
      </c>
      <c r="M45" s="45" t="e">
        <f t="shared" si="4"/>
        <v>#REF!</v>
      </c>
    </row>
    <row r="46" spans="1:13" s="22" customFormat="1" ht="17.399999999999999" hidden="1" x14ac:dyDescent="0.3">
      <c r="A46" s="23"/>
      <c r="B46" s="24"/>
      <c r="C46" s="24"/>
      <c r="D46" s="25"/>
      <c r="E46" s="26"/>
      <c r="F46" s="26"/>
      <c r="G46" s="26"/>
      <c r="H46" s="26"/>
      <c r="I46" s="26"/>
    </row>
    <row r="47" spans="1:13" hidden="1" x14ac:dyDescent="0.25">
      <c r="A47" s="1" t="s">
        <v>113</v>
      </c>
    </row>
    <row r="48" spans="1:13" hidden="1" x14ac:dyDescent="0.25">
      <c r="A48" s="1" t="s">
        <v>110</v>
      </c>
    </row>
    <row r="50" spans="1:3" x14ac:dyDescent="0.25">
      <c r="A50" s="27" t="s">
        <v>114</v>
      </c>
    </row>
    <row r="51" spans="1:3" x14ac:dyDescent="0.25">
      <c r="A51" s="80"/>
      <c r="B51" s="81">
        <v>2023</v>
      </c>
      <c r="C51" s="81">
        <v>2024</v>
      </c>
    </row>
    <row r="52" spans="1:3" x14ac:dyDescent="0.25">
      <c r="A52" s="83" t="s">
        <v>223</v>
      </c>
      <c r="B52" s="82">
        <v>29.088107000000001</v>
      </c>
      <c r="C52" s="82">
        <v>34.987575999999997</v>
      </c>
    </row>
    <row r="53" spans="1:3" x14ac:dyDescent="0.25">
      <c r="A53" s="81" t="s">
        <v>224</v>
      </c>
      <c r="B53" s="82">
        <v>23.763561083333332</v>
      </c>
      <c r="C53" s="82">
        <v>32.872037333333331</v>
      </c>
    </row>
    <row r="54" spans="1:3" x14ac:dyDescent="0.25">
      <c r="A54" s="81" t="s">
        <v>224</v>
      </c>
      <c r="B54" s="82">
        <v>23.763561083333332</v>
      </c>
      <c r="C54" s="82">
        <v>32.872037333333331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8"/>
  <sheetViews>
    <sheetView showGridLines="0" zoomScale="80" zoomScaleNormal="80" workbookViewId="0">
      <selection activeCell="I3" sqref="I3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44" t="s">
        <v>36</v>
      </c>
      <c r="B5" s="145"/>
      <c r="C5" s="145"/>
      <c r="D5" s="145"/>
      <c r="E5" s="145"/>
      <c r="F5" s="145"/>
      <c r="G5" s="146"/>
    </row>
    <row r="6" spans="1:7" ht="50.25" customHeight="1" x14ac:dyDescent="0.25">
      <c r="A6" s="87"/>
      <c r="B6" s="147" t="s">
        <v>219</v>
      </c>
      <c r="C6" s="147"/>
      <c r="D6" s="147" t="s">
        <v>220</v>
      </c>
      <c r="E6" s="147"/>
      <c r="F6" s="147" t="s">
        <v>119</v>
      </c>
      <c r="G6" s="147"/>
    </row>
    <row r="7" spans="1:7" ht="28.2" x14ac:dyDescent="0.3">
      <c r="A7" s="88" t="s">
        <v>1</v>
      </c>
      <c r="B7" s="103" t="s">
        <v>37</v>
      </c>
      <c r="C7" s="103" t="s">
        <v>38</v>
      </c>
      <c r="D7" s="103" t="s">
        <v>37</v>
      </c>
      <c r="E7" s="103" t="s">
        <v>38</v>
      </c>
      <c r="F7" s="103" t="s">
        <v>37</v>
      </c>
      <c r="G7" s="103" t="s">
        <v>38</v>
      </c>
    </row>
    <row r="8" spans="1:7" ht="16.8" x14ac:dyDescent="0.3">
      <c r="A8" s="91" t="s">
        <v>2</v>
      </c>
      <c r="B8" s="104">
        <f>SEKTOR_USD!D8</f>
        <v>2.3661516533173077</v>
      </c>
      <c r="C8" s="104">
        <f>SEKTOR_TL!D8</f>
        <v>23.127418047450274</v>
      </c>
      <c r="D8" s="104">
        <f>SEKTOR_USD!H8</f>
        <v>3.2976131984792647</v>
      </c>
      <c r="E8" s="104">
        <f>SEKTOR_TL!H8</f>
        <v>42.891167935522745</v>
      </c>
      <c r="F8" s="104">
        <f>SEKTOR_USD!L8</f>
        <v>3.2976131984792647</v>
      </c>
      <c r="G8" s="104">
        <f>SEKTOR_TL!L8</f>
        <v>42.891167935522745</v>
      </c>
    </row>
    <row r="9" spans="1:7" s="21" customFormat="1" ht="15.6" x14ac:dyDescent="0.3">
      <c r="A9" s="94" t="s">
        <v>3</v>
      </c>
      <c r="B9" s="104">
        <f>SEKTOR_USD!D9</f>
        <v>8.8185189161907318E-2</v>
      </c>
      <c r="C9" s="104">
        <f>SEKTOR_TL!D9</f>
        <v>20.38744858879528</v>
      </c>
      <c r="D9" s="104">
        <f>SEKTOR_USD!H9</f>
        <v>3.6508215055040623</v>
      </c>
      <c r="E9" s="104">
        <f>SEKTOR_TL!H9</f>
        <v>43.379759549138527</v>
      </c>
      <c r="F9" s="104">
        <f>SEKTOR_USD!L9</f>
        <v>3.6508215055040623</v>
      </c>
      <c r="G9" s="104">
        <f>SEKTOR_TL!L9</f>
        <v>43.379759549138527</v>
      </c>
    </row>
    <row r="10" spans="1:7" ht="13.8" x14ac:dyDescent="0.25">
      <c r="A10" s="96" t="s">
        <v>4</v>
      </c>
      <c r="B10" s="105">
        <f>SEKTOR_USD!D10</f>
        <v>2.0439505964360185</v>
      </c>
      <c r="C10" s="105">
        <f>SEKTOR_TL!D10</f>
        <v>22.739870175568662</v>
      </c>
      <c r="D10" s="105">
        <f>SEKTOR_USD!H10</f>
        <v>-3.3136660012870482</v>
      </c>
      <c r="E10" s="105">
        <f>SEKTOR_TL!H10</f>
        <v>33.745812325153793</v>
      </c>
      <c r="F10" s="105">
        <f>SEKTOR_USD!L10</f>
        <v>-3.3136660012870482</v>
      </c>
      <c r="G10" s="105">
        <f>SEKTOR_TL!L10</f>
        <v>33.745812325153793</v>
      </c>
    </row>
    <row r="11" spans="1:7" ht="13.8" x14ac:dyDescent="0.25">
      <c r="A11" s="96" t="s">
        <v>5</v>
      </c>
      <c r="B11" s="105">
        <f>SEKTOR_USD!D11</f>
        <v>-27.921785331915189</v>
      </c>
      <c r="C11" s="105">
        <f>SEKTOR_TL!D11</f>
        <v>-13.303329995178723</v>
      </c>
      <c r="D11" s="105">
        <f>SEKTOR_USD!H11</f>
        <v>-2.4380710862285637</v>
      </c>
      <c r="E11" s="105">
        <f>SEKTOR_TL!H11</f>
        <v>34.957019207646923</v>
      </c>
      <c r="F11" s="105">
        <f>SEKTOR_USD!L11</f>
        <v>-2.4380710862285637</v>
      </c>
      <c r="G11" s="105">
        <f>SEKTOR_TL!L11</f>
        <v>34.957019207646923</v>
      </c>
    </row>
    <row r="12" spans="1:7" ht="13.8" x14ac:dyDescent="0.25">
      <c r="A12" s="96" t="s">
        <v>6</v>
      </c>
      <c r="B12" s="105">
        <f>SEKTOR_USD!D12</f>
        <v>5.255119890070568</v>
      </c>
      <c r="C12" s="105">
        <f>SEKTOR_TL!D12</f>
        <v>26.602308859182738</v>
      </c>
      <c r="D12" s="105">
        <f>SEKTOR_USD!H12</f>
        <v>13.527488210528324</v>
      </c>
      <c r="E12" s="105">
        <f>SEKTOR_TL!H12</f>
        <v>57.04211240601542</v>
      </c>
      <c r="F12" s="105">
        <f>SEKTOR_USD!L12</f>
        <v>13.527488210528324</v>
      </c>
      <c r="G12" s="105">
        <f>SEKTOR_TL!L12</f>
        <v>57.04211240601542</v>
      </c>
    </row>
    <row r="13" spans="1:7" ht="13.8" x14ac:dyDescent="0.25">
      <c r="A13" s="96" t="s">
        <v>7</v>
      </c>
      <c r="B13" s="105">
        <f>SEKTOR_USD!D13</f>
        <v>6.1317044569874852</v>
      </c>
      <c r="C13" s="105">
        <f>SEKTOR_TL!D13</f>
        <v>27.656676857603291</v>
      </c>
      <c r="D13" s="105">
        <f>SEKTOR_USD!H13</f>
        <v>15.465436090985657</v>
      </c>
      <c r="E13" s="105">
        <f>SEKTOR_TL!H13</f>
        <v>59.72286782196722</v>
      </c>
      <c r="F13" s="105">
        <f>SEKTOR_USD!L13</f>
        <v>15.465436090985657</v>
      </c>
      <c r="G13" s="105">
        <f>SEKTOR_TL!L13</f>
        <v>59.72286782196722</v>
      </c>
    </row>
    <row r="14" spans="1:7" ht="13.8" x14ac:dyDescent="0.25">
      <c r="A14" s="96" t="s">
        <v>8</v>
      </c>
      <c r="B14" s="105">
        <f>SEKTOR_USD!D14</f>
        <v>20.763565972552005</v>
      </c>
      <c r="C14" s="105">
        <f>SEKTOR_TL!D14</f>
        <v>45.256081548918822</v>
      </c>
      <c r="D14" s="105">
        <f>SEKTOR_USD!H14</f>
        <v>41.718928385730315</v>
      </c>
      <c r="E14" s="105">
        <f>SEKTOR_TL!H14</f>
        <v>96.039216866492296</v>
      </c>
      <c r="F14" s="105">
        <f>SEKTOR_USD!L14</f>
        <v>41.718928385730315</v>
      </c>
      <c r="G14" s="105">
        <f>SEKTOR_TL!L14</f>
        <v>96.039216866492296</v>
      </c>
    </row>
    <row r="15" spans="1:7" ht="13.8" x14ac:dyDescent="0.25">
      <c r="A15" s="96" t="s">
        <v>9</v>
      </c>
      <c r="B15" s="105">
        <f>SEKTOR_USD!D15</f>
        <v>32.159327833703813</v>
      </c>
      <c r="C15" s="105">
        <f>SEKTOR_TL!D15</f>
        <v>58.963060975079159</v>
      </c>
      <c r="D15" s="105">
        <f>SEKTOR_USD!H15</f>
        <v>-6.6139557596879808</v>
      </c>
      <c r="E15" s="105">
        <f>SEKTOR_TL!H15</f>
        <v>29.1805349339188</v>
      </c>
      <c r="F15" s="105">
        <f>SEKTOR_USD!L15</f>
        <v>-6.6139557596879808</v>
      </c>
      <c r="G15" s="105">
        <f>SEKTOR_TL!L15</f>
        <v>29.1805349339188</v>
      </c>
    </row>
    <row r="16" spans="1:7" ht="13.8" x14ac:dyDescent="0.25">
      <c r="A16" s="96" t="s">
        <v>10</v>
      </c>
      <c r="B16" s="105">
        <f>SEKTOR_USD!D16</f>
        <v>34.10679168716694</v>
      </c>
      <c r="C16" s="105">
        <f>SEKTOR_TL!D16</f>
        <v>61.305497338514371</v>
      </c>
      <c r="D16" s="105">
        <f>SEKTOR_USD!H16</f>
        <v>6.1153577174500544</v>
      </c>
      <c r="E16" s="105">
        <f>SEKTOR_TL!H16</f>
        <v>46.788942460922748</v>
      </c>
      <c r="F16" s="105">
        <f>SEKTOR_USD!L16</f>
        <v>6.1153577174500544</v>
      </c>
      <c r="G16" s="105">
        <f>SEKTOR_TL!L16</f>
        <v>46.788942460922748</v>
      </c>
    </row>
    <row r="17" spans="1:7" ht="13.8" x14ac:dyDescent="0.25">
      <c r="A17" s="106" t="s">
        <v>11</v>
      </c>
      <c r="B17" s="105">
        <f>SEKTOR_USD!D17</f>
        <v>20.731646638605461</v>
      </c>
      <c r="C17" s="105">
        <f>SEKTOR_TL!D17</f>
        <v>45.217688534126765</v>
      </c>
      <c r="D17" s="105">
        <f>SEKTOR_USD!H17</f>
        <v>4.4343430781432209</v>
      </c>
      <c r="E17" s="105">
        <f>SEKTOR_TL!H17</f>
        <v>44.463601751784246</v>
      </c>
      <c r="F17" s="105">
        <f>SEKTOR_USD!L17</f>
        <v>4.4343430781432209</v>
      </c>
      <c r="G17" s="105">
        <f>SEKTOR_TL!L17</f>
        <v>44.463601751784246</v>
      </c>
    </row>
    <row r="18" spans="1:7" s="21" customFormat="1" ht="15.6" x14ac:dyDescent="0.3">
      <c r="A18" s="94" t="s">
        <v>12</v>
      </c>
      <c r="B18" s="104">
        <f>SEKTOR_USD!D18</f>
        <v>13.83959324548065</v>
      </c>
      <c r="C18" s="104">
        <f>SEKTOR_TL!D18</f>
        <v>36.927831724674995</v>
      </c>
      <c r="D18" s="104">
        <f>SEKTOR_USD!H18</f>
        <v>10.829142848328717</v>
      </c>
      <c r="E18" s="104">
        <f>SEKTOR_TL!H18</f>
        <v>53.309502248244797</v>
      </c>
      <c r="F18" s="104">
        <f>SEKTOR_USD!L18</f>
        <v>10.829142848328717</v>
      </c>
      <c r="G18" s="104">
        <f>SEKTOR_TL!L18</f>
        <v>53.309502248244797</v>
      </c>
    </row>
    <row r="19" spans="1:7" ht="13.8" x14ac:dyDescent="0.25">
      <c r="A19" s="96" t="s">
        <v>13</v>
      </c>
      <c r="B19" s="105">
        <f>SEKTOR_USD!D19</f>
        <v>13.83959324548065</v>
      </c>
      <c r="C19" s="105">
        <f>SEKTOR_TL!D19</f>
        <v>36.927831724674995</v>
      </c>
      <c r="D19" s="105">
        <f>SEKTOR_USD!H19</f>
        <v>10.829142848328717</v>
      </c>
      <c r="E19" s="105">
        <f>SEKTOR_TL!H19</f>
        <v>53.309502248244797</v>
      </c>
      <c r="F19" s="105">
        <f>SEKTOR_USD!L19</f>
        <v>10.829142848328717</v>
      </c>
      <c r="G19" s="105">
        <f>SEKTOR_TL!L19</f>
        <v>53.309502248244797</v>
      </c>
    </row>
    <row r="20" spans="1:7" s="21" customFormat="1" ht="15.6" x14ac:dyDescent="0.3">
      <c r="A20" s="94" t="s">
        <v>109</v>
      </c>
      <c r="B20" s="104">
        <f>SEKTOR_USD!D20</f>
        <v>5.1999466212286283</v>
      </c>
      <c r="C20" s="104">
        <f>SEKTOR_TL!D20</f>
        <v>26.535945691006258</v>
      </c>
      <c r="D20" s="104">
        <f>SEKTOR_USD!H20</f>
        <v>-1.0382408423766043</v>
      </c>
      <c r="E20" s="104">
        <f>SEKTOR_TL!H20</f>
        <v>36.893398686920492</v>
      </c>
      <c r="F20" s="104">
        <f>SEKTOR_USD!L20</f>
        <v>-1.0382408423766043</v>
      </c>
      <c r="G20" s="104">
        <f>SEKTOR_TL!L20</f>
        <v>36.893398686920492</v>
      </c>
    </row>
    <row r="21" spans="1:7" ht="13.8" x14ac:dyDescent="0.25">
      <c r="A21" s="96" t="s">
        <v>108</v>
      </c>
      <c r="B21" s="105">
        <f>SEKTOR_USD!D21</f>
        <v>5.1999466212286283</v>
      </c>
      <c r="C21" s="105">
        <f>SEKTOR_TL!D21</f>
        <v>26.535945691006258</v>
      </c>
      <c r="D21" s="105">
        <f>SEKTOR_USD!H21</f>
        <v>-1.0382408423766043</v>
      </c>
      <c r="E21" s="105">
        <f>SEKTOR_TL!H21</f>
        <v>36.893398686920492</v>
      </c>
      <c r="F21" s="105">
        <f>SEKTOR_USD!L21</f>
        <v>-1.0382408423766043</v>
      </c>
      <c r="G21" s="105">
        <f>SEKTOR_TL!L21</f>
        <v>36.893398686920492</v>
      </c>
    </row>
    <row r="22" spans="1:7" ht="16.8" x14ac:dyDescent="0.3">
      <c r="A22" s="91" t="s">
        <v>14</v>
      </c>
      <c r="B22" s="104">
        <f>SEKTOR_USD!D22</f>
        <v>2.8293288714801901</v>
      </c>
      <c r="C22" s="104">
        <f>SEKTOR_TL!D22</f>
        <v>23.684533989094124</v>
      </c>
      <c r="D22" s="104">
        <f>SEKTOR_USD!H22</f>
        <v>1.7606643695475253</v>
      </c>
      <c r="E22" s="104">
        <f>SEKTOR_TL!H22</f>
        <v>40.765112875555275</v>
      </c>
      <c r="F22" s="104">
        <f>SEKTOR_USD!L22</f>
        <v>1.7606643695475253</v>
      </c>
      <c r="G22" s="104">
        <f>SEKTOR_TL!L22</f>
        <v>40.765112875555275</v>
      </c>
    </row>
    <row r="23" spans="1:7" s="21" customFormat="1" ht="15.6" x14ac:dyDescent="0.3">
      <c r="A23" s="94" t="s">
        <v>15</v>
      </c>
      <c r="B23" s="104">
        <f>SEKTOR_USD!D23</f>
        <v>0.53984680288072517</v>
      </c>
      <c r="C23" s="104">
        <f>SEKTOR_TL!D23</f>
        <v>20.930713402702562</v>
      </c>
      <c r="D23" s="104">
        <f>SEKTOR_USD!H23</f>
        <v>-1.9167508959780759</v>
      </c>
      <c r="E23" s="104">
        <f>SEKTOR_TL!H23</f>
        <v>35.678159305144888</v>
      </c>
      <c r="F23" s="104">
        <f>SEKTOR_USD!L23</f>
        <v>-1.9167508959780759</v>
      </c>
      <c r="G23" s="104">
        <f>SEKTOR_TL!L23</f>
        <v>35.678159305144888</v>
      </c>
    </row>
    <row r="24" spans="1:7" ht="13.8" x14ac:dyDescent="0.25">
      <c r="A24" s="96" t="s">
        <v>16</v>
      </c>
      <c r="B24" s="105">
        <f>SEKTOR_USD!D24</f>
        <v>2.5596502377877401</v>
      </c>
      <c r="C24" s="105">
        <f>SEKTOR_TL!D24</f>
        <v>23.36016081170273</v>
      </c>
      <c r="D24" s="105">
        <f>SEKTOR_USD!H24</f>
        <v>-0.58033455671984535</v>
      </c>
      <c r="E24" s="105">
        <f>SEKTOR_TL!H24</f>
        <v>37.526818588276669</v>
      </c>
      <c r="F24" s="105">
        <f>SEKTOR_USD!L24</f>
        <v>-0.58033455671984535</v>
      </c>
      <c r="G24" s="105">
        <f>SEKTOR_TL!L24</f>
        <v>37.526818588276669</v>
      </c>
    </row>
    <row r="25" spans="1:7" ht="13.8" x14ac:dyDescent="0.25">
      <c r="A25" s="96" t="s">
        <v>17</v>
      </c>
      <c r="B25" s="105">
        <f>SEKTOR_USD!D25</f>
        <v>-4.6405287836729814</v>
      </c>
      <c r="C25" s="105">
        <f>SEKTOR_TL!D25</f>
        <v>14.699686249815203</v>
      </c>
      <c r="D25" s="105">
        <f>SEKTOR_USD!H25</f>
        <v>-17.852385273519292</v>
      </c>
      <c r="E25" s="105">
        <f>SEKTOR_TL!H25</f>
        <v>13.634461125738612</v>
      </c>
      <c r="F25" s="105">
        <f>SEKTOR_USD!L25</f>
        <v>-17.852385273519292</v>
      </c>
      <c r="G25" s="105">
        <f>SEKTOR_TL!L25</f>
        <v>13.634461125738612</v>
      </c>
    </row>
    <row r="26" spans="1:7" ht="13.8" x14ac:dyDescent="0.25">
      <c r="A26" s="96" t="s">
        <v>18</v>
      </c>
      <c r="B26" s="105">
        <f>SEKTOR_USD!D26</f>
        <v>-3.1505647910127146</v>
      </c>
      <c r="C26" s="105">
        <f>SEKTOR_TL!D26</f>
        <v>16.491835475286106</v>
      </c>
      <c r="D26" s="105">
        <f>SEKTOR_USD!H26</f>
        <v>4.2071161090009639</v>
      </c>
      <c r="E26" s="105">
        <f>SEKTOR_TL!H26</f>
        <v>44.149279610140965</v>
      </c>
      <c r="F26" s="105">
        <f>SEKTOR_USD!L26</f>
        <v>4.2071161090009639</v>
      </c>
      <c r="G26" s="105">
        <f>SEKTOR_TL!L26</f>
        <v>44.149279610140965</v>
      </c>
    </row>
    <row r="27" spans="1:7" s="21" customFormat="1" ht="15.6" x14ac:dyDescent="0.3">
      <c r="A27" s="94" t="s">
        <v>19</v>
      </c>
      <c r="B27" s="104">
        <f>SEKTOR_USD!D27</f>
        <v>-1.4220933428684552</v>
      </c>
      <c r="C27" s="104">
        <f>SEKTOR_TL!D27</f>
        <v>18.57086475538938</v>
      </c>
      <c r="D27" s="104">
        <f>SEKTOR_USD!H27</f>
        <v>0.95868286832444127</v>
      </c>
      <c r="E27" s="104">
        <f>SEKTOR_TL!H27</f>
        <v>39.655735128827857</v>
      </c>
      <c r="F27" s="104">
        <f>SEKTOR_USD!L27</f>
        <v>0.95868286832444127</v>
      </c>
      <c r="G27" s="104">
        <f>SEKTOR_TL!L27</f>
        <v>39.655735128827857</v>
      </c>
    </row>
    <row r="28" spans="1:7" ht="13.8" x14ac:dyDescent="0.25">
      <c r="A28" s="96" t="s">
        <v>20</v>
      </c>
      <c r="B28" s="105">
        <f>SEKTOR_USD!D28</f>
        <v>-1.4220933428684552</v>
      </c>
      <c r="C28" s="105">
        <f>SEKTOR_TL!D28</f>
        <v>18.57086475538938</v>
      </c>
      <c r="D28" s="105">
        <f>SEKTOR_USD!H28</f>
        <v>0.95868286832444127</v>
      </c>
      <c r="E28" s="105">
        <f>SEKTOR_TL!H28</f>
        <v>39.655735128827857</v>
      </c>
      <c r="F28" s="105">
        <f>SEKTOR_USD!L28</f>
        <v>0.95868286832444127</v>
      </c>
      <c r="G28" s="105">
        <f>SEKTOR_TL!L28</f>
        <v>39.655735128827857</v>
      </c>
    </row>
    <row r="29" spans="1:7" s="21" customFormat="1" ht="15.6" x14ac:dyDescent="0.3">
      <c r="A29" s="94" t="s">
        <v>21</v>
      </c>
      <c r="B29" s="104">
        <f>SEKTOR_USD!D29</f>
        <v>4.0085576206040656</v>
      </c>
      <c r="C29" s="104">
        <f>SEKTOR_TL!D29</f>
        <v>25.102926580999714</v>
      </c>
      <c r="D29" s="104">
        <f>SEKTOR_USD!H29</f>
        <v>2.3234516469801649</v>
      </c>
      <c r="E29" s="104">
        <f>SEKTOR_TL!H29</f>
        <v>41.543614225989081</v>
      </c>
      <c r="F29" s="104">
        <f>SEKTOR_USD!L29</f>
        <v>2.3234516469801649</v>
      </c>
      <c r="G29" s="104">
        <f>SEKTOR_TL!L29</f>
        <v>41.543614225989081</v>
      </c>
    </row>
    <row r="30" spans="1:7" ht="13.8" x14ac:dyDescent="0.25">
      <c r="A30" s="96" t="s">
        <v>22</v>
      </c>
      <c r="B30" s="105">
        <f>SEKTOR_USD!D30</f>
        <v>-12.908064108758024</v>
      </c>
      <c r="C30" s="105">
        <f>SEKTOR_TL!D30</f>
        <v>4.755380815326208</v>
      </c>
      <c r="D30" s="105">
        <f>SEKTOR_USD!H30</f>
        <v>-6.8731953786362352</v>
      </c>
      <c r="E30" s="105">
        <f>SEKTOR_TL!H30</f>
        <v>28.821929824084368</v>
      </c>
      <c r="F30" s="105">
        <f>SEKTOR_USD!L30</f>
        <v>-6.8731953786362352</v>
      </c>
      <c r="G30" s="105">
        <f>SEKTOR_TL!L30</f>
        <v>28.821929824084368</v>
      </c>
    </row>
    <row r="31" spans="1:7" ht="13.8" x14ac:dyDescent="0.25">
      <c r="A31" s="96" t="s">
        <v>23</v>
      </c>
      <c r="B31" s="105">
        <f>SEKTOR_USD!D31</f>
        <v>9.981294347362244</v>
      </c>
      <c r="C31" s="105">
        <f>SEKTOR_TL!D31</f>
        <v>32.287016633867125</v>
      </c>
      <c r="D31" s="105">
        <f>SEKTOR_USD!H31</f>
        <v>6.3492007302350411</v>
      </c>
      <c r="E31" s="105">
        <f>SEKTOR_TL!H31</f>
        <v>47.112416548810955</v>
      </c>
      <c r="F31" s="105">
        <f>SEKTOR_USD!L31</f>
        <v>6.3492007302350411</v>
      </c>
      <c r="G31" s="105">
        <f>SEKTOR_TL!L31</f>
        <v>47.112416548810955</v>
      </c>
    </row>
    <row r="32" spans="1:7" ht="13.8" x14ac:dyDescent="0.25">
      <c r="A32" s="96" t="s">
        <v>24</v>
      </c>
      <c r="B32" s="105">
        <f>SEKTOR_USD!D32</f>
        <v>-0.46643006674164889</v>
      </c>
      <c r="C32" s="105">
        <f>SEKTOR_TL!D32</f>
        <v>19.720349715132404</v>
      </c>
      <c r="D32" s="105">
        <f>SEKTOR_USD!H32</f>
        <v>-1.4257488604677597</v>
      </c>
      <c r="E32" s="105">
        <f>SEKTOR_TL!H32</f>
        <v>36.35736042258003</v>
      </c>
      <c r="F32" s="105">
        <f>SEKTOR_USD!L32</f>
        <v>-1.4257488604677597</v>
      </c>
      <c r="G32" s="105">
        <f>SEKTOR_TL!L32</f>
        <v>36.35736042258003</v>
      </c>
    </row>
    <row r="33" spans="1:7" ht="13.8" x14ac:dyDescent="0.25">
      <c r="A33" s="96" t="s">
        <v>104</v>
      </c>
      <c r="B33" s="105">
        <f>SEKTOR_USD!D33</f>
        <v>3.2955505696945684</v>
      </c>
      <c r="C33" s="105">
        <f>SEKTOR_TL!D33</f>
        <v>24.24531187330382</v>
      </c>
      <c r="D33" s="105">
        <f>SEKTOR_USD!H33</f>
        <v>2.94173859472434</v>
      </c>
      <c r="E33" s="105">
        <f>SEKTOR_TL!H33</f>
        <v>42.398888044491521</v>
      </c>
      <c r="F33" s="105">
        <f>SEKTOR_USD!L33</f>
        <v>2.94173859472434</v>
      </c>
      <c r="G33" s="105">
        <f>SEKTOR_TL!L33</f>
        <v>42.398888044491521</v>
      </c>
    </row>
    <row r="34" spans="1:7" ht="13.8" x14ac:dyDescent="0.25">
      <c r="A34" s="96" t="s">
        <v>25</v>
      </c>
      <c r="B34" s="105">
        <f>SEKTOR_USD!D34</f>
        <v>-2.4472312505592133</v>
      </c>
      <c r="C34" s="105">
        <f>SEKTOR_TL!D34</f>
        <v>17.337814751282508</v>
      </c>
      <c r="D34" s="105">
        <f>SEKTOR_USD!H34</f>
        <v>-1.21489162753872</v>
      </c>
      <c r="E34" s="105">
        <f>SEKTOR_TL!H34</f>
        <v>36.649038374741323</v>
      </c>
      <c r="F34" s="105">
        <f>SEKTOR_USD!L34</f>
        <v>-1.21489162753872</v>
      </c>
      <c r="G34" s="105">
        <f>SEKTOR_TL!L34</f>
        <v>36.649038374741323</v>
      </c>
    </row>
    <row r="35" spans="1:7" ht="13.8" x14ac:dyDescent="0.25">
      <c r="A35" s="96" t="s">
        <v>26</v>
      </c>
      <c r="B35" s="105">
        <f>SEKTOR_USD!D35</f>
        <v>2.711223340624703</v>
      </c>
      <c r="C35" s="105">
        <f>SEKTOR_TL!D35</f>
        <v>23.542475028817798</v>
      </c>
      <c r="D35" s="105">
        <f>SEKTOR_USD!H35</f>
        <v>-0.2473855051747908</v>
      </c>
      <c r="E35" s="105">
        <f>SEKTOR_TL!H35</f>
        <v>37.987385656238686</v>
      </c>
      <c r="F35" s="105">
        <f>SEKTOR_USD!L35</f>
        <v>-0.2473855051747908</v>
      </c>
      <c r="G35" s="105">
        <f>SEKTOR_TL!L35</f>
        <v>37.987385656238686</v>
      </c>
    </row>
    <row r="36" spans="1:7" ht="13.8" x14ac:dyDescent="0.25">
      <c r="A36" s="96" t="s">
        <v>27</v>
      </c>
      <c r="B36" s="105">
        <f>SEKTOR_USD!D36</f>
        <v>7.3471438602306911</v>
      </c>
      <c r="C36" s="105">
        <f>SEKTOR_TL!D36</f>
        <v>29.118624123348901</v>
      </c>
      <c r="D36" s="105">
        <f>SEKTOR_USD!H36</f>
        <v>8.6835407493684382</v>
      </c>
      <c r="E36" s="105">
        <f>SEKTOR_TL!H36</f>
        <v>50.341499596951621</v>
      </c>
      <c r="F36" s="105">
        <f>SEKTOR_USD!L36</f>
        <v>8.6835407493684382</v>
      </c>
      <c r="G36" s="105">
        <f>SEKTOR_TL!L36</f>
        <v>50.341499596951621</v>
      </c>
    </row>
    <row r="37" spans="1:7" ht="13.8" x14ac:dyDescent="0.25">
      <c r="A37" s="96" t="s">
        <v>105</v>
      </c>
      <c r="B37" s="105">
        <f>SEKTOR_USD!D37</f>
        <v>-3.0438922780755999</v>
      </c>
      <c r="C37" s="105">
        <f>SEKTOR_TL!D37</f>
        <v>16.620142644037188</v>
      </c>
      <c r="D37" s="105">
        <f>SEKTOR_USD!H37</f>
        <v>-6.1901412662977817</v>
      </c>
      <c r="E37" s="105">
        <f>SEKTOR_TL!H37</f>
        <v>29.766795797779888</v>
      </c>
      <c r="F37" s="105">
        <f>SEKTOR_USD!L37</f>
        <v>-6.1901412662977817</v>
      </c>
      <c r="G37" s="105">
        <f>SEKTOR_TL!L37</f>
        <v>29.766795797779888</v>
      </c>
    </row>
    <row r="38" spans="1:7" ht="13.8" x14ac:dyDescent="0.25">
      <c r="A38" s="106" t="s">
        <v>28</v>
      </c>
      <c r="B38" s="105">
        <f>SEKTOR_USD!D38</f>
        <v>-11.159311610115173</v>
      </c>
      <c r="C38" s="105">
        <f>SEKTOR_TL!D38</f>
        <v>6.8588044224882783</v>
      </c>
      <c r="D38" s="105">
        <f>SEKTOR_USD!H38</f>
        <v>-2.5278878287319526</v>
      </c>
      <c r="E38" s="105">
        <f>SEKTOR_TL!H38</f>
        <v>34.832776073279298</v>
      </c>
      <c r="F38" s="105">
        <f>SEKTOR_USD!L38</f>
        <v>-2.5278878287319526</v>
      </c>
      <c r="G38" s="105">
        <f>SEKTOR_TL!L38</f>
        <v>34.832776073279298</v>
      </c>
    </row>
    <row r="39" spans="1:7" ht="13.8" x14ac:dyDescent="0.25">
      <c r="A39" s="106" t="s">
        <v>106</v>
      </c>
      <c r="B39" s="105">
        <f>SEKTOR_USD!D39</f>
        <v>38.782928754184148</v>
      </c>
      <c r="C39" s="105">
        <f>SEKTOR_TL!D39</f>
        <v>66.930019450547348</v>
      </c>
      <c r="D39" s="105">
        <f>SEKTOR_USD!H39</f>
        <v>21.465256175648051</v>
      </c>
      <c r="E39" s="105">
        <f>SEKTOR_TL!H39</f>
        <v>68.022394526936992</v>
      </c>
      <c r="F39" s="105">
        <f>SEKTOR_USD!L39</f>
        <v>21.465256175648051</v>
      </c>
      <c r="G39" s="105">
        <f>SEKTOR_TL!L39</f>
        <v>68.022394526936992</v>
      </c>
    </row>
    <row r="40" spans="1:7" ht="13.8" x14ac:dyDescent="0.25">
      <c r="A40" s="106" t="s">
        <v>29</v>
      </c>
      <c r="B40" s="105">
        <f>SEKTOR_USD!D40</f>
        <v>1.9497863766854286</v>
      </c>
      <c r="C40" s="105">
        <f>SEKTOR_TL!D40</f>
        <v>22.62660815425512</v>
      </c>
      <c r="D40" s="105">
        <f>SEKTOR_USD!H40</f>
        <v>-0.3103161871554313</v>
      </c>
      <c r="E40" s="105">
        <f>SEKTOR_TL!H40</f>
        <v>37.900333899970953</v>
      </c>
      <c r="F40" s="105">
        <f>SEKTOR_USD!L40</f>
        <v>-0.3103161871554313</v>
      </c>
      <c r="G40" s="105">
        <f>SEKTOR_TL!L40</f>
        <v>37.900333899970953</v>
      </c>
    </row>
    <row r="41" spans="1:7" ht="16.8" x14ac:dyDescent="0.3">
      <c r="A41" s="91" t="s">
        <v>30</v>
      </c>
      <c r="B41" s="104">
        <f>SEKTOR_USD!D41</f>
        <v>5.8397858987927602</v>
      </c>
      <c r="C41" s="104">
        <f>SEKTOR_TL!D41</f>
        <v>27.305553192503702</v>
      </c>
      <c r="D41" s="104">
        <f>SEKTOR_USD!H41</f>
        <v>4.6553539678389804</v>
      </c>
      <c r="E41" s="104">
        <f>SEKTOR_TL!H41</f>
        <v>44.769325216027497</v>
      </c>
      <c r="F41" s="104">
        <f>SEKTOR_USD!L41</f>
        <v>4.6553539678389804</v>
      </c>
      <c r="G41" s="104">
        <f>SEKTOR_TL!L41</f>
        <v>44.769325216027497</v>
      </c>
    </row>
    <row r="42" spans="1:7" ht="13.8" x14ac:dyDescent="0.25">
      <c r="A42" s="96" t="s">
        <v>31</v>
      </c>
      <c r="B42" s="105">
        <f>SEKTOR_USD!D42</f>
        <v>5.8397858987927602</v>
      </c>
      <c r="C42" s="105">
        <f>SEKTOR_TL!D42</f>
        <v>27.305553192503702</v>
      </c>
      <c r="D42" s="105">
        <f>SEKTOR_USD!H42</f>
        <v>4.6553539678389804</v>
      </c>
      <c r="E42" s="105">
        <f>SEKTOR_TL!H42</f>
        <v>44.769325216027497</v>
      </c>
      <c r="F42" s="105">
        <f>SEKTOR_USD!L42</f>
        <v>4.6553539678389804</v>
      </c>
      <c r="G42" s="105">
        <f>SEKTOR_TL!L42</f>
        <v>44.769325216027497</v>
      </c>
    </row>
    <row r="43" spans="1:7" ht="17.399999999999999" x14ac:dyDescent="0.3">
      <c r="A43" s="107" t="s">
        <v>39</v>
      </c>
      <c r="B43" s="108">
        <f>SEKTOR_USD!D43</f>
        <v>2.8277600131124156</v>
      </c>
      <c r="C43" s="108">
        <f>SEKTOR_TL!D43</f>
        <v>23.682646944626949</v>
      </c>
      <c r="D43" s="108">
        <f>SEKTOR_USD!H43</f>
        <v>2.0791772134200079</v>
      </c>
      <c r="E43" s="108">
        <f>SEKTOR_TL!H43</f>
        <v>41.20571039619648</v>
      </c>
      <c r="F43" s="108">
        <f>SEKTOR_USD!L43</f>
        <v>2.0791772134200079</v>
      </c>
      <c r="G43" s="108">
        <f>SEKTOR_TL!L43</f>
        <v>41.20571039619648</v>
      </c>
    </row>
    <row r="44" spans="1:7" ht="13.8" hidden="1" x14ac:dyDescent="0.25">
      <c r="A44" s="41" t="s">
        <v>33</v>
      </c>
      <c r="B44" s="46"/>
      <c r="C44" s="46"/>
      <c r="D44" s="40" t="e">
        <f>SEKTOR_USD!#REF!</f>
        <v>#REF!</v>
      </c>
      <c r="E44" s="40" t="e">
        <f>SEKTOR_TL!H44</f>
        <v>#REF!</v>
      </c>
      <c r="F44" s="40" t="e">
        <f>SEKTOR_USD!#REF!</f>
        <v>#REF!</v>
      </c>
      <c r="G44" s="40" t="e">
        <f>SEKTOR_TL!L44</f>
        <v>#REF!</v>
      </c>
    </row>
    <row r="45" spans="1:7" s="22" customFormat="1" ht="17.399999999999999" hidden="1" x14ac:dyDescent="0.3">
      <c r="A45" s="42" t="s">
        <v>39</v>
      </c>
      <c r="B45" s="47" t="e">
        <f>SEKTOR_USD!#REF!</f>
        <v>#REF!</v>
      </c>
      <c r="C45" s="47" t="e">
        <f>SEKTOR_TL!D45</f>
        <v>#REF!</v>
      </c>
      <c r="D45" s="47" t="e">
        <f>SEKTOR_USD!#REF!</f>
        <v>#REF!</v>
      </c>
      <c r="E45" s="47" t="e">
        <f>SEKTOR_TL!H45</f>
        <v>#REF!</v>
      </c>
      <c r="F45" s="47" t="e">
        <f>SEKTOR_USD!#REF!</f>
        <v>#REF!</v>
      </c>
      <c r="G45" s="47" t="e">
        <f>SEKTOR_TL!L45</f>
        <v>#REF!</v>
      </c>
    </row>
    <row r="46" spans="1:7" s="22" customFormat="1" ht="17.399999999999999" x14ac:dyDescent="0.3">
      <c r="A46" s="23"/>
      <c r="B46" s="25"/>
      <c r="C46" s="25"/>
      <c r="D46" s="25"/>
      <c r="E46" s="25"/>
    </row>
    <row r="47" spans="1:7" x14ac:dyDescent="0.25">
      <c r="A47" s="21" t="s">
        <v>35</v>
      </c>
    </row>
    <row r="48" spans="1:7" x14ac:dyDescent="0.25">
      <c r="A48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>
      <selection activeCell="K23" sqref="K23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4.10937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40" t="s">
        <v>121</v>
      </c>
      <c r="D2" s="140"/>
      <c r="E2" s="140"/>
      <c r="F2" s="140"/>
      <c r="G2" s="140"/>
      <c r="H2" s="140"/>
      <c r="I2" s="140"/>
      <c r="J2" s="140"/>
      <c r="K2" s="140"/>
    </row>
    <row r="6" spans="1:13" ht="22.5" customHeight="1" x14ac:dyDescent="0.25">
      <c r="A6" s="148" t="s">
        <v>112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50"/>
    </row>
    <row r="7" spans="1:13" ht="24" customHeight="1" x14ac:dyDescent="0.25">
      <c r="A7" s="49"/>
      <c r="B7" s="136" t="s">
        <v>123</v>
      </c>
      <c r="C7" s="136"/>
      <c r="D7" s="136"/>
      <c r="E7" s="136"/>
      <c r="F7" s="136" t="s">
        <v>124</v>
      </c>
      <c r="G7" s="136"/>
      <c r="H7" s="136"/>
      <c r="I7" s="136"/>
      <c r="J7" s="136" t="s">
        <v>103</v>
      </c>
      <c r="K7" s="136"/>
      <c r="L7" s="136"/>
      <c r="M7" s="136"/>
    </row>
    <row r="8" spans="1:13" ht="64.8" x14ac:dyDescent="0.3">
      <c r="A8" s="50" t="s">
        <v>40</v>
      </c>
      <c r="B8" s="70">
        <v>2023</v>
      </c>
      <c r="C8" s="71">
        <v>2024</v>
      </c>
      <c r="D8" s="7" t="s">
        <v>117</v>
      </c>
      <c r="E8" s="7" t="s">
        <v>118</v>
      </c>
      <c r="F8" s="5">
        <v>2023</v>
      </c>
      <c r="G8" s="6">
        <v>2024</v>
      </c>
      <c r="H8" s="7" t="s">
        <v>117</v>
      </c>
      <c r="I8" s="7" t="s">
        <v>118</v>
      </c>
      <c r="J8" s="5" t="s">
        <v>125</v>
      </c>
      <c r="K8" s="5" t="s">
        <v>126</v>
      </c>
      <c r="L8" s="7" t="s">
        <v>117</v>
      </c>
      <c r="M8" s="7" t="s">
        <v>118</v>
      </c>
    </row>
    <row r="9" spans="1:13" ht="22.5" customHeight="1" x14ac:dyDescent="0.3">
      <c r="A9" s="51" t="s">
        <v>195</v>
      </c>
      <c r="B9" s="74">
        <v>5780884.3900100002</v>
      </c>
      <c r="C9" s="74">
        <v>5913667.9219399998</v>
      </c>
      <c r="D9" s="63">
        <f>(C9-B9)/B9*100</f>
        <v>2.29694148804401</v>
      </c>
      <c r="E9" s="76">
        <f t="shared" ref="E9:E23" si="0">C9/C$23*100</f>
        <v>29.312355445235195</v>
      </c>
      <c r="F9" s="74">
        <v>67612283.239659995</v>
      </c>
      <c r="G9" s="74">
        <v>68085980.631029993</v>
      </c>
      <c r="H9" s="63">
        <f t="shared" ref="H9:H22" si="1">(G9-F9)/F9*100</f>
        <v>0.70060848217611615</v>
      </c>
      <c r="I9" s="65">
        <f t="shared" ref="I9:I23" si="2">G9/G$23*100</f>
        <v>30.117717080613772</v>
      </c>
      <c r="J9" s="74">
        <v>67612283.239659995</v>
      </c>
      <c r="K9" s="74">
        <v>68085980.631029993</v>
      </c>
      <c r="L9" s="63">
        <f t="shared" ref="L9:L23" si="3">(K9-J9)/J9*100</f>
        <v>0.70060848217611615</v>
      </c>
      <c r="M9" s="76">
        <f t="shared" ref="M9:M23" si="4">K9/K$23*100</f>
        <v>30.117717080613772</v>
      </c>
    </row>
    <row r="10" spans="1:13" ht="22.5" customHeight="1" x14ac:dyDescent="0.3">
      <c r="A10" s="51" t="s">
        <v>196</v>
      </c>
      <c r="B10" s="74">
        <v>3347812.6928500002</v>
      </c>
      <c r="C10" s="74">
        <v>3651681.0548700001</v>
      </c>
      <c r="D10" s="63">
        <f t="shared" ref="D10:D23" si="5">(C10-B10)/B10*100</f>
        <v>9.0766237510532903</v>
      </c>
      <c r="E10" s="76">
        <f t="shared" si="0"/>
        <v>18.100335437480261</v>
      </c>
      <c r="F10" s="74">
        <v>36526818.791170001</v>
      </c>
      <c r="G10" s="74">
        <v>38637181.988389999</v>
      </c>
      <c r="H10" s="63">
        <f t="shared" si="1"/>
        <v>5.7775718418986903</v>
      </c>
      <c r="I10" s="65">
        <f t="shared" si="2"/>
        <v>17.091091369082516</v>
      </c>
      <c r="J10" s="74">
        <v>36526818.791170001</v>
      </c>
      <c r="K10" s="74">
        <v>38637181.988389999</v>
      </c>
      <c r="L10" s="63">
        <f t="shared" si="3"/>
        <v>5.7775718418986903</v>
      </c>
      <c r="M10" s="76">
        <f t="shared" si="4"/>
        <v>17.091091369082516</v>
      </c>
    </row>
    <row r="11" spans="1:13" ht="22.5" customHeight="1" x14ac:dyDescent="0.3">
      <c r="A11" s="51" t="s">
        <v>197</v>
      </c>
      <c r="B11" s="74">
        <v>2390507.3012600001</v>
      </c>
      <c r="C11" s="74">
        <v>2781231.73832</v>
      </c>
      <c r="D11" s="63">
        <f t="shared" si="5"/>
        <v>16.344833452466553</v>
      </c>
      <c r="E11" s="76">
        <f t="shared" si="0"/>
        <v>13.785767879651385</v>
      </c>
      <c r="F11" s="74">
        <v>26106714.738540001</v>
      </c>
      <c r="G11" s="74">
        <v>27196776.404270001</v>
      </c>
      <c r="H11" s="63">
        <f t="shared" si="1"/>
        <v>4.1754072722172024</v>
      </c>
      <c r="I11" s="65">
        <f t="shared" si="2"/>
        <v>12.030447526156529</v>
      </c>
      <c r="J11" s="74">
        <v>26106714.738540001</v>
      </c>
      <c r="K11" s="74">
        <v>27196776.404270001</v>
      </c>
      <c r="L11" s="63">
        <f t="shared" si="3"/>
        <v>4.1754072722172024</v>
      </c>
      <c r="M11" s="76">
        <f t="shared" si="4"/>
        <v>12.030447526156529</v>
      </c>
    </row>
    <row r="12" spans="1:13" ht="22.5" customHeight="1" x14ac:dyDescent="0.3">
      <c r="A12" s="51" t="s">
        <v>198</v>
      </c>
      <c r="B12" s="74">
        <v>1641134.30015</v>
      </c>
      <c r="C12" s="74">
        <v>1488757.1087499999</v>
      </c>
      <c r="D12" s="63">
        <f t="shared" si="5"/>
        <v>-9.2848703111057276</v>
      </c>
      <c r="E12" s="76">
        <f t="shared" si="0"/>
        <v>7.3793419108634586</v>
      </c>
      <c r="F12" s="74">
        <v>22154002.65746</v>
      </c>
      <c r="G12" s="74">
        <v>20509009.0189</v>
      </c>
      <c r="H12" s="63">
        <f t="shared" si="1"/>
        <v>-7.425266052345064</v>
      </c>
      <c r="I12" s="65">
        <f t="shared" si="2"/>
        <v>9.072125061726414</v>
      </c>
      <c r="J12" s="74">
        <v>22154002.65746</v>
      </c>
      <c r="K12" s="74">
        <v>20509009.0189</v>
      </c>
      <c r="L12" s="63">
        <f t="shared" si="3"/>
        <v>-7.425266052345064</v>
      </c>
      <c r="M12" s="76">
        <f t="shared" si="4"/>
        <v>9.072125061726414</v>
      </c>
    </row>
    <row r="13" spans="1:13" ht="22.5" customHeight="1" x14ac:dyDescent="0.3">
      <c r="A13" s="52" t="s">
        <v>199</v>
      </c>
      <c r="B13" s="74">
        <v>1581390.1057599999</v>
      </c>
      <c r="C13" s="74">
        <v>1548930.1438200001</v>
      </c>
      <c r="D13" s="63">
        <f t="shared" si="5"/>
        <v>-2.0526220457411997</v>
      </c>
      <c r="E13" s="76">
        <f t="shared" si="0"/>
        <v>7.677602383969603</v>
      </c>
      <c r="F13" s="74">
        <v>18248362.23178</v>
      </c>
      <c r="G13" s="74">
        <v>18414007.298110001</v>
      </c>
      <c r="H13" s="63">
        <f t="shared" si="1"/>
        <v>0.90772565902668001</v>
      </c>
      <c r="I13" s="65">
        <f t="shared" si="2"/>
        <v>8.1454046337416237</v>
      </c>
      <c r="J13" s="74">
        <v>18248362.23178</v>
      </c>
      <c r="K13" s="74">
        <v>18414007.298110001</v>
      </c>
      <c r="L13" s="63">
        <f t="shared" si="3"/>
        <v>0.90772565902668001</v>
      </c>
      <c r="M13" s="76">
        <f t="shared" si="4"/>
        <v>8.1454046337416237</v>
      </c>
    </row>
    <row r="14" spans="1:13" ht="22.5" customHeight="1" x14ac:dyDescent="0.3">
      <c r="A14" s="51" t="s">
        <v>200</v>
      </c>
      <c r="B14" s="74">
        <v>1668912.8368800001</v>
      </c>
      <c r="C14" s="74">
        <v>1509051.35152</v>
      </c>
      <c r="D14" s="63">
        <f t="shared" si="5"/>
        <v>-9.5787797797072471</v>
      </c>
      <c r="E14" s="76">
        <f t="shared" si="0"/>
        <v>7.4799346504995716</v>
      </c>
      <c r="F14" s="74">
        <v>16109731.354870001</v>
      </c>
      <c r="G14" s="74">
        <v>17223378.923069999</v>
      </c>
      <c r="H14" s="63">
        <f t="shared" si="1"/>
        <v>6.9128872708565687</v>
      </c>
      <c r="I14" s="65">
        <f t="shared" si="2"/>
        <v>7.6187322084455555</v>
      </c>
      <c r="J14" s="74">
        <v>16109731.354870001</v>
      </c>
      <c r="K14" s="74">
        <v>17223378.923069999</v>
      </c>
      <c r="L14" s="63">
        <f t="shared" si="3"/>
        <v>6.9128872708565687</v>
      </c>
      <c r="M14" s="76">
        <f t="shared" si="4"/>
        <v>7.6187322084455555</v>
      </c>
    </row>
    <row r="15" spans="1:13" ht="22.5" customHeight="1" x14ac:dyDescent="0.3">
      <c r="A15" s="51" t="s">
        <v>201</v>
      </c>
      <c r="B15" s="74">
        <v>1043963.54136</v>
      </c>
      <c r="C15" s="74">
        <v>1103876.3498800001</v>
      </c>
      <c r="D15" s="63">
        <f t="shared" si="5"/>
        <v>5.7389751793391186</v>
      </c>
      <c r="E15" s="76">
        <f t="shared" si="0"/>
        <v>5.4715983992311275</v>
      </c>
      <c r="F15" s="74">
        <v>11613287.17764</v>
      </c>
      <c r="G15" s="74">
        <v>12050285.67987</v>
      </c>
      <c r="H15" s="63">
        <f t="shared" si="1"/>
        <v>3.762918246535643</v>
      </c>
      <c r="I15" s="65">
        <f t="shared" si="2"/>
        <v>5.3304232601666195</v>
      </c>
      <c r="J15" s="74">
        <v>11613287.17764</v>
      </c>
      <c r="K15" s="74">
        <v>12050285.67987</v>
      </c>
      <c r="L15" s="63">
        <f t="shared" si="3"/>
        <v>3.762918246535643</v>
      </c>
      <c r="M15" s="76">
        <f t="shared" si="4"/>
        <v>5.3304232601666195</v>
      </c>
    </row>
    <row r="16" spans="1:13" ht="22.5" customHeight="1" x14ac:dyDescent="0.3">
      <c r="A16" s="51" t="s">
        <v>202</v>
      </c>
      <c r="B16" s="74">
        <v>1062085.14124</v>
      </c>
      <c r="C16" s="74">
        <v>1090916.9559299999</v>
      </c>
      <c r="D16" s="63">
        <f t="shared" si="5"/>
        <v>2.7146425056223218</v>
      </c>
      <c r="E16" s="76">
        <f t="shared" si="0"/>
        <v>5.4073624010601957</v>
      </c>
      <c r="F16" s="74">
        <v>11697125.065300001</v>
      </c>
      <c r="G16" s="74">
        <v>11706793.27036</v>
      </c>
      <c r="H16" s="63">
        <f t="shared" si="1"/>
        <v>8.265454123150931E-2</v>
      </c>
      <c r="I16" s="65">
        <f t="shared" si="2"/>
        <v>5.1784799803154709</v>
      </c>
      <c r="J16" s="74">
        <v>11697125.065300001</v>
      </c>
      <c r="K16" s="74">
        <v>11706793.27036</v>
      </c>
      <c r="L16" s="63">
        <f t="shared" si="3"/>
        <v>8.265454123150931E-2</v>
      </c>
      <c r="M16" s="76">
        <f t="shared" si="4"/>
        <v>5.1784799803154709</v>
      </c>
    </row>
    <row r="17" spans="1:13" ht="22.5" customHeight="1" x14ac:dyDescent="0.3">
      <c r="A17" s="51" t="s">
        <v>203</v>
      </c>
      <c r="B17" s="74">
        <v>256156.48300000001</v>
      </c>
      <c r="C17" s="74">
        <v>281299.68855000002</v>
      </c>
      <c r="D17" s="63">
        <f t="shared" si="5"/>
        <v>9.8155647889653501</v>
      </c>
      <c r="E17" s="76">
        <f t="shared" si="0"/>
        <v>1.39432186018091</v>
      </c>
      <c r="F17" s="74">
        <v>3181082.9704999998</v>
      </c>
      <c r="G17" s="74">
        <v>3489307.3984400001</v>
      </c>
      <c r="H17" s="63">
        <f t="shared" si="1"/>
        <v>9.6892923195761185</v>
      </c>
      <c r="I17" s="65">
        <f t="shared" si="2"/>
        <v>1.5434891597289255</v>
      </c>
      <c r="J17" s="74">
        <v>3181082.9704999998</v>
      </c>
      <c r="K17" s="74">
        <v>3489307.3984400001</v>
      </c>
      <c r="L17" s="63">
        <f t="shared" si="3"/>
        <v>9.6892923195761185</v>
      </c>
      <c r="M17" s="76">
        <f t="shared" si="4"/>
        <v>1.5434891597289255</v>
      </c>
    </row>
    <row r="18" spans="1:13" ht="22.5" customHeight="1" x14ac:dyDescent="0.3">
      <c r="A18" s="51" t="s">
        <v>204</v>
      </c>
      <c r="B18" s="74">
        <v>270440.17849999998</v>
      </c>
      <c r="C18" s="74">
        <v>256578.92217000001</v>
      </c>
      <c r="D18" s="63">
        <f t="shared" si="5"/>
        <v>-5.1254426789989624</v>
      </c>
      <c r="E18" s="76">
        <f t="shared" si="0"/>
        <v>1.2717881128392998</v>
      </c>
      <c r="F18" s="74">
        <v>2672697.7265499998</v>
      </c>
      <c r="G18" s="74">
        <v>2639353.1488700002</v>
      </c>
      <c r="H18" s="63">
        <f t="shared" si="1"/>
        <v>-1.2476000315621865</v>
      </c>
      <c r="I18" s="65">
        <f t="shared" si="2"/>
        <v>1.1675133511591931</v>
      </c>
      <c r="J18" s="74">
        <v>2672697.7265499998</v>
      </c>
      <c r="K18" s="74">
        <v>2639353.1488700002</v>
      </c>
      <c r="L18" s="63">
        <f t="shared" si="3"/>
        <v>-1.2476000315621865</v>
      </c>
      <c r="M18" s="76">
        <f t="shared" si="4"/>
        <v>1.1675133511591931</v>
      </c>
    </row>
    <row r="19" spans="1:13" ht="22.5" customHeight="1" x14ac:dyDescent="0.3">
      <c r="A19" s="51" t="s">
        <v>205</v>
      </c>
      <c r="B19" s="74">
        <v>339119.80105000001</v>
      </c>
      <c r="C19" s="74">
        <v>206423.41454</v>
      </c>
      <c r="D19" s="63">
        <f t="shared" si="5"/>
        <v>-39.129648607701085</v>
      </c>
      <c r="E19" s="76">
        <f t="shared" si="0"/>
        <v>1.0231816495422419</v>
      </c>
      <c r="F19" s="74">
        <v>2656488.8661600002</v>
      </c>
      <c r="G19" s="74">
        <v>2603987.5633700001</v>
      </c>
      <c r="H19" s="63">
        <f t="shared" si="1"/>
        <v>-1.9763419097589379</v>
      </c>
      <c r="I19" s="65">
        <f t="shared" si="2"/>
        <v>1.1518694449011428</v>
      </c>
      <c r="J19" s="74">
        <v>2656488.8661600002</v>
      </c>
      <c r="K19" s="74">
        <v>2603987.5633700001</v>
      </c>
      <c r="L19" s="63">
        <f t="shared" si="3"/>
        <v>-1.9763419097589379</v>
      </c>
      <c r="M19" s="76">
        <f t="shared" si="4"/>
        <v>1.1518694449011428</v>
      </c>
    </row>
    <row r="20" spans="1:13" ht="22.5" customHeight="1" x14ac:dyDescent="0.3">
      <c r="A20" s="51" t="s">
        <v>206</v>
      </c>
      <c r="B20" s="74">
        <v>132480.56247999999</v>
      </c>
      <c r="C20" s="74">
        <v>211034.46134000001</v>
      </c>
      <c r="D20" s="63">
        <f t="shared" si="5"/>
        <v>59.294659827443709</v>
      </c>
      <c r="E20" s="76">
        <f t="shared" si="0"/>
        <v>1.046037285766718</v>
      </c>
      <c r="F20" s="74">
        <v>1608143.12824</v>
      </c>
      <c r="G20" s="74">
        <v>2017174.02449</v>
      </c>
      <c r="H20" s="63">
        <f t="shared" si="1"/>
        <v>25.434980821492903</v>
      </c>
      <c r="I20" s="65">
        <f t="shared" si="2"/>
        <v>0.89229347963984584</v>
      </c>
      <c r="J20" s="74">
        <v>1608143.12824</v>
      </c>
      <c r="K20" s="74">
        <v>2017174.02449</v>
      </c>
      <c r="L20" s="63">
        <f t="shared" si="3"/>
        <v>25.434980821492903</v>
      </c>
      <c r="M20" s="76">
        <f t="shared" si="4"/>
        <v>0.89229347963984584</v>
      </c>
    </row>
    <row r="21" spans="1:13" ht="22.5" customHeight="1" x14ac:dyDescent="0.3">
      <c r="A21" s="51" t="s">
        <v>207</v>
      </c>
      <c r="B21" s="74">
        <v>98479.194459999999</v>
      </c>
      <c r="C21" s="74">
        <v>128676.76042999999</v>
      </c>
      <c r="D21" s="63">
        <f t="shared" si="5"/>
        <v>30.663904325766556</v>
      </c>
      <c r="E21" s="76">
        <f t="shared" si="0"/>
        <v>0.63781378816891299</v>
      </c>
      <c r="F21" s="74">
        <v>1218328.1193200001</v>
      </c>
      <c r="G21" s="74">
        <v>1418894.0225800001</v>
      </c>
      <c r="H21" s="63">
        <f t="shared" si="1"/>
        <v>16.462388093935175</v>
      </c>
      <c r="I21" s="65">
        <f t="shared" si="2"/>
        <v>0.6276453440690053</v>
      </c>
      <c r="J21" s="74">
        <v>1218328.1193200001</v>
      </c>
      <c r="K21" s="74">
        <v>1418894.0225800001</v>
      </c>
      <c r="L21" s="63">
        <f t="shared" si="3"/>
        <v>16.462388093935175</v>
      </c>
      <c r="M21" s="76">
        <f t="shared" si="4"/>
        <v>0.6276453440690053</v>
      </c>
    </row>
    <row r="22" spans="1:13" ht="22.5" customHeight="1" x14ac:dyDescent="0.3">
      <c r="A22" s="51" t="s">
        <v>208</v>
      </c>
      <c r="B22" s="74">
        <v>6490.5637999999999</v>
      </c>
      <c r="C22" s="74">
        <v>2533.6942399999998</v>
      </c>
      <c r="D22" s="63">
        <f t="shared" si="5"/>
        <v>-60.963418308899456</v>
      </c>
      <c r="E22" s="76">
        <f t="shared" si="0"/>
        <v>1.2558795511138707E-2</v>
      </c>
      <c r="F22" s="74">
        <v>56561.214979999997</v>
      </c>
      <c r="G22" s="74">
        <v>74077.601339999994</v>
      </c>
      <c r="H22" s="63">
        <f t="shared" si="1"/>
        <v>30.968900449174896</v>
      </c>
      <c r="I22" s="65">
        <f t="shared" si="2"/>
        <v>3.2768100253399615E-2</v>
      </c>
      <c r="J22" s="74">
        <v>56561.214979999997</v>
      </c>
      <c r="K22" s="74">
        <v>74077.601339999994</v>
      </c>
      <c r="L22" s="63">
        <f t="shared" si="3"/>
        <v>30.968900449174896</v>
      </c>
      <c r="M22" s="76">
        <f t="shared" si="4"/>
        <v>3.2768100253399615E-2</v>
      </c>
    </row>
    <row r="23" spans="1:13" ht="24" customHeight="1" x14ac:dyDescent="0.25">
      <c r="A23" s="67" t="s">
        <v>41</v>
      </c>
      <c r="B23" s="75">
        <f>SUM(B9:B22)</f>
        <v>19619857.092799999</v>
      </c>
      <c r="C23" s="75">
        <f>SUM(C9:C22)</f>
        <v>20174659.566299997</v>
      </c>
      <c r="D23" s="73">
        <f t="shared" si="5"/>
        <v>2.8277600131124156</v>
      </c>
      <c r="E23" s="77">
        <f t="shared" si="0"/>
        <v>100</v>
      </c>
      <c r="F23" s="66">
        <f>SUM(F9:F22)</f>
        <v>221461627.28216997</v>
      </c>
      <c r="G23" s="66">
        <f>SUM(G9:G22)</f>
        <v>226066206.97308996</v>
      </c>
      <c r="H23" s="73">
        <f>(G23-F23)/F23*100</f>
        <v>2.0791772134199942</v>
      </c>
      <c r="I23" s="69">
        <f t="shared" si="2"/>
        <v>100</v>
      </c>
      <c r="J23" s="75">
        <f>SUM(J9:J22)</f>
        <v>221461627.28216997</v>
      </c>
      <c r="K23" s="75">
        <f>SUM(K9:K22)</f>
        <v>226066206.97308996</v>
      </c>
      <c r="L23" s="73">
        <f t="shared" si="3"/>
        <v>2.0791772134199942</v>
      </c>
      <c r="M23" s="77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K1" sqref="K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4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51"/>
      <c r="I26" s="151"/>
      <c r="N26" t="s">
        <v>42</v>
      </c>
    </row>
    <row r="27" spans="3:14" x14ac:dyDescent="0.25">
      <c r="H27" s="151"/>
      <c r="I27" s="151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51"/>
      <c r="I39" s="151"/>
    </row>
    <row r="40" spans="8:9" x14ac:dyDescent="0.25">
      <c r="H40" s="151"/>
      <c r="I40" s="151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51"/>
      <c r="I51" s="151"/>
    </row>
    <row r="52" spans="3:9" x14ac:dyDescent="0.25">
      <c r="H52" s="151"/>
      <c r="I52" s="151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R1" sqref="R1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6"/>
      <c r="B3" s="72" t="s">
        <v>120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8" customFormat="1" x14ac:dyDescent="0.25">
      <c r="A4" s="48"/>
      <c r="B4" s="61" t="s">
        <v>102</v>
      </c>
      <c r="C4" s="61" t="s">
        <v>43</v>
      </c>
      <c r="D4" s="61" t="s">
        <v>44</v>
      </c>
      <c r="E4" s="61" t="s">
        <v>45</v>
      </c>
      <c r="F4" s="61" t="s">
        <v>46</v>
      </c>
      <c r="G4" s="61" t="s">
        <v>47</v>
      </c>
      <c r="H4" s="61" t="s">
        <v>48</v>
      </c>
      <c r="I4" s="61" t="s">
        <v>0</v>
      </c>
      <c r="J4" s="61" t="s">
        <v>101</v>
      </c>
      <c r="K4" s="61" t="s">
        <v>49</v>
      </c>
      <c r="L4" s="61" t="s">
        <v>50</v>
      </c>
      <c r="M4" s="61" t="s">
        <v>51</v>
      </c>
      <c r="N4" s="61" t="s">
        <v>52</v>
      </c>
      <c r="O4" s="62" t="s">
        <v>100</v>
      </c>
      <c r="P4" s="62" t="s">
        <v>99</v>
      </c>
    </row>
    <row r="5" spans="1:16" x14ac:dyDescent="0.25">
      <c r="A5" s="53" t="s">
        <v>98</v>
      </c>
      <c r="B5" s="54" t="s">
        <v>165</v>
      </c>
      <c r="C5" s="78">
        <v>1548884.0273</v>
      </c>
      <c r="D5" s="78">
        <v>1528924.38182</v>
      </c>
      <c r="E5" s="78">
        <v>1558955.16301</v>
      </c>
      <c r="F5" s="78">
        <v>1281513.08125</v>
      </c>
      <c r="G5" s="78">
        <v>1706341.1298400001</v>
      </c>
      <c r="H5" s="78">
        <v>1294690.9328600001</v>
      </c>
      <c r="I5" s="55">
        <v>1557256.1978199999</v>
      </c>
      <c r="J5" s="55">
        <v>1496655.2685799999</v>
      </c>
      <c r="K5" s="55">
        <v>1516793.8915899999</v>
      </c>
      <c r="L5" s="55">
        <v>1634690.69257</v>
      </c>
      <c r="M5" s="55">
        <v>1526833.2748499999</v>
      </c>
      <c r="N5" s="55">
        <v>1451257.1407999999</v>
      </c>
      <c r="O5" s="78">
        <v>18102795.182289999</v>
      </c>
      <c r="P5" s="56">
        <f t="shared" ref="P5:P24" si="0">O5/O$26*100</f>
        <v>8.007740486593331</v>
      </c>
    </row>
    <row r="6" spans="1:16" x14ac:dyDescent="0.25">
      <c r="A6" s="53" t="s">
        <v>97</v>
      </c>
      <c r="B6" s="54" t="s">
        <v>166</v>
      </c>
      <c r="C6" s="78">
        <v>1002522.22733</v>
      </c>
      <c r="D6" s="78">
        <v>1103049.6902900001</v>
      </c>
      <c r="E6" s="78">
        <v>1060158.26165</v>
      </c>
      <c r="F6" s="78">
        <v>994727.26231999998</v>
      </c>
      <c r="G6" s="78">
        <v>1335987.78171</v>
      </c>
      <c r="H6" s="78">
        <v>1019019.10476</v>
      </c>
      <c r="I6" s="55">
        <v>1149572.2102399999</v>
      </c>
      <c r="J6" s="55">
        <v>1103355.48706</v>
      </c>
      <c r="K6" s="55">
        <v>1017397.84765</v>
      </c>
      <c r="L6" s="55">
        <v>1330150.6333999999</v>
      </c>
      <c r="M6" s="55">
        <v>1167570.00293</v>
      </c>
      <c r="N6" s="55">
        <v>1161390.8201599999</v>
      </c>
      <c r="O6" s="78">
        <v>13444901.329500001</v>
      </c>
      <c r="P6" s="56">
        <f t="shared" si="0"/>
        <v>5.9473291074859453</v>
      </c>
    </row>
    <row r="7" spans="1:16" x14ac:dyDescent="0.25">
      <c r="A7" s="53" t="s">
        <v>96</v>
      </c>
      <c r="B7" s="54" t="s">
        <v>168</v>
      </c>
      <c r="C7" s="78">
        <v>946910.48066</v>
      </c>
      <c r="D7" s="78">
        <v>997528.01074000006</v>
      </c>
      <c r="E7" s="78">
        <v>1009837.77093</v>
      </c>
      <c r="F7" s="78">
        <v>868064.39697999996</v>
      </c>
      <c r="G7" s="78">
        <v>1109551.90686</v>
      </c>
      <c r="H7" s="78">
        <v>943346.37167999998</v>
      </c>
      <c r="I7" s="55">
        <v>1247684.7598300001</v>
      </c>
      <c r="J7" s="55">
        <v>1098099.1311600001</v>
      </c>
      <c r="K7" s="55">
        <v>1227788.13952</v>
      </c>
      <c r="L7" s="55">
        <v>1158859.6566900001</v>
      </c>
      <c r="M7" s="55">
        <v>1029983.84767</v>
      </c>
      <c r="N7" s="55">
        <v>1053294.3872100001</v>
      </c>
      <c r="O7" s="78">
        <v>12690948.859929999</v>
      </c>
      <c r="P7" s="56">
        <f t="shared" si="0"/>
        <v>5.6138195221016289</v>
      </c>
    </row>
    <row r="8" spans="1:16" x14ac:dyDescent="0.25">
      <c r="A8" s="53" t="s">
        <v>95</v>
      </c>
      <c r="B8" s="54" t="s">
        <v>167</v>
      </c>
      <c r="C8" s="78">
        <v>917129.66845999996</v>
      </c>
      <c r="D8" s="78">
        <v>1081361.2570100001</v>
      </c>
      <c r="E8" s="78">
        <v>1150593.60464</v>
      </c>
      <c r="F8" s="78">
        <v>755546.30223999999</v>
      </c>
      <c r="G8" s="78">
        <v>1059579.9897799999</v>
      </c>
      <c r="H8" s="78">
        <v>910528.09230999998</v>
      </c>
      <c r="I8" s="55">
        <v>965798.94108999998</v>
      </c>
      <c r="J8" s="55">
        <v>799954.61788000003</v>
      </c>
      <c r="K8" s="55">
        <v>974666.47504000005</v>
      </c>
      <c r="L8" s="55">
        <v>1080826.13879</v>
      </c>
      <c r="M8" s="55">
        <v>1178204.9184900001</v>
      </c>
      <c r="N8" s="55">
        <v>1119264.6118000001</v>
      </c>
      <c r="O8" s="78">
        <v>11993454.617529999</v>
      </c>
      <c r="P8" s="56">
        <f t="shared" si="0"/>
        <v>5.3052841369420829</v>
      </c>
    </row>
    <row r="9" spans="1:16" x14ac:dyDescent="0.25">
      <c r="A9" s="53" t="s">
        <v>94</v>
      </c>
      <c r="B9" s="54" t="s">
        <v>169</v>
      </c>
      <c r="C9" s="78">
        <v>895262.82200000004</v>
      </c>
      <c r="D9" s="78">
        <v>862179.57629999996</v>
      </c>
      <c r="E9" s="78">
        <v>945195.12953000003</v>
      </c>
      <c r="F9" s="78">
        <v>705569.61367999995</v>
      </c>
      <c r="G9" s="78">
        <v>943234.47383000003</v>
      </c>
      <c r="H9" s="78">
        <v>660750.93781999999</v>
      </c>
      <c r="I9" s="55">
        <v>837205.87858000002</v>
      </c>
      <c r="J9" s="55">
        <v>918683.77225000004</v>
      </c>
      <c r="K9" s="55">
        <v>983590.3517</v>
      </c>
      <c r="L9" s="55">
        <v>1013164.7887</v>
      </c>
      <c r="M9" s="55">
        <v>911710.06686000002</v>
      </c>
      <c r="N9" s="55">
        <v>1022315.2855999999</v>
      </c>
      <c r="O9" s="78">
        <v>10698862.69685</v>
      </c>
      <c r="P9" s="56">
        <f t="shared" si="0"/>
        <v>4.7326236150472285</v>
      </c>
    </row>
    <row r="10" spans="1:16" x14ac:dyDescent="0.25">
      <c r="A10" s="53" t="s">
        <v>93</v>
      </c>
      <c r="B10" s="54" t="s">
        <v>170</v>
      </c>
      <c r="C10" s="78">
        <v>703802.28018</v>
      </c>
      <c r="D10" s="78">
        <v>761157.21163999999</v>
      </c>
      <c r="E10" s="78">
        <v>811953.59430999996</v>
      </c>
      <c r="F10" s="78">
        <v>777391.97713000001</v>
      </c>
      <c r="G10" s="78">
        <v>887520.53144000005</v>
      </c>
      <c r="H10" s="78">
        <v>688413.49207000004</v>
      </c>
      <c r="I10" s="55">
        <v>722088.60757999995</v>
      </c>
      <c r="J10" s="55">
        <v>649987.22594999999</v>
      </c>
      <c r="K10" s="55">
        <v>765454.61497</v>
      </c>
      <c r="L10" s="55">
        <v>915091.83369999996</v>
      </c>
      <c r="M10" s="55">
        <v>817821.11413999996</v>
      </c>
      <c r="N10" s="55">
        <v>923410.91757000005</v>
      </c>
      <c r="O10" s="78">
        <v>9424093.40068</v>
      </c>
      <c r="P10" s="56">
        <f t="shared" si="0"/>
        <v>4.1687315972005523</v>
      </c>
    </row>
    <row r="11" spans="1:16" x14ac:dyDescent="0.25">
      <c r="A11" s="53" t="s">
        <v>92</v>
      </c>
      <c r="B11" s="54" t="s">
        <v>171</v>
      </c>
      <c r="C11" s="78">
        <v>695148.26908</v>
      </c>
      <c r="D11" s="78">
        <v>701411.48481000005</v>
      </c>
      <c r="E11" s="78">
        <v>806591.23861</v>
      </c>
      <c r="F11" s="78">
        <v>772360.64972999995</v>
      </c>
      <c r="G11" s="78">
        <v>967545.24291999999</v>
      </c>
      <c r="H11" s="78">
        <v>716643.96400000004</v>
      </c>
      <c r="I11" s="55">
        <v>806090.97493000003</v>
      </c>
      <c r="J11" s="55">
        <v>680482.04997000005</v>
      </c>
      <c r="K11" s="55">
        <v>740641.56897000002</v>
      </c>
      <c r="L11" s="55">
        <v>795311.45279000001</v>
      </c>
      <c r="M11" s="55">
        <v>812422.13775999995</v>
      </c>
      <c r="N11" s="55">
        <v>709152.38595999999</v>
      </c>
      <c r="O11" s="78">
        <v>9203801.4195300005</v>
      </c>
      <c r="P11" s="56">
        <f t="shared" si="0"/>
        <v>4.0712858161173937</v>
      </c>
    </row>
    <row r="12" spans="1:16" x14ac:dyDescent="0.25">
      <c r="A12" s="53" t="s">
        <v>91</v>
      </c>
      <c r="B12" s="54" t="s">
        <v>209</v>
      </c>
      <c r="C12" s="78">
        <v>548991.83857000002</v>
      </c>
      <c r="D12" s="78">
        <v>602252.22493000003</v>
      </c>
      <c r="E12" s="78">
        <v>714390.49182</v>
      </c>
      <c r="F12" s="78">
        <v>596790.65425000002</v>
      </c>
      <c r="G12" s="78">
        <v>713129.86259000003</v>
      </c>
      <c r="H12" s="78">
        <v>614306.76442999998</v>
      </c>
      <c r="I12" s="55">
        <v>676601.52437</v>
      </c>
      <c r="J12" s="55">
        <v>672221.41830000002</v>
      </c>
      <c r="K12" s="55">
        <v>745278.90864000004</v>
      </c>
      <c r="L12" s="55">
        <v>692491.77517000004</v>
      </c>
      <c r="M12" s="55">
        <v>676580.77092000004</v>
      </c>
      <c r="N12" s="55">
        <v>545451.23840000003</v>
      </c>
      <c r="O12" s="78">
        <v>7798487.4723899998</v>
      </c>
      <c r="P12" s="56">
        <f t="shared" si="0"/>
        <v>3.4496475951924568</v>
      </c>
    </row>
    <row r="13" spans="1:16" x14ac:dyDescent="0.25">
      <c r="A13" s="53" t="s">
        <v>90</v>
      </c>
      <c r="B13" s="54" t="s">
        <v>174</v>
      </c>
      <c r="C13" s="78">
        <v>602120.58625000005</v>
      </c>
      <c r="D13" s="78">
        <v>609622.21788999997</v>
      </c>
      <c r="E13" s="78">
        <v>824844.39723999996</v>
      </c>
      <c r="F13" s="78">
        <v>612962.94195999997</v>
      </c>
      <c r="G13" s="78">
        <v>769226.85803999996</v>
      </c>
      <c r="H13" s="78">
        <v>531286.72381</v>
      </c>
      <c r="I13" s="55">
        <v>659188.71019999997</v>
      </c>
      <c r="J13" s="55">
        <v>637212.34305000002</v>
      </c>
      <c r="K13" s="55">
        <v>582224.19334</v>
      </c>
      <c r="L13" s="55">
        <v>639994.10019999999</v>
      </c>
      <c r="M13" s="55">
        <v>654725.70938000001</v>
      </c>
      <c r="N13" s="55">
        <v>607899.77012999996</v>
      </c>
      <c r="O13" s="78">
        <v>7731308.5514900004</v>
      </c>
      <c r="P13" s="56">
        <f t="shared" si="0"/>
        <v>3.4199311144324658</v>
      </c>
    </row>
    <row r="14" spans="1:16" x14ac:dyDescent="0.25">
      <c r="A14" s="53" t="s">
        <v>89</v>
      </c>
      <c r="B14" s="54" t="s">
        <v>172</v>
      </c>
      <c r="C14" s="78">
        <v>475221.7329</v>
      </c>
      <c r="D14" s="78">
        <v>597526.13691999996</v>
      </c>
      <c r="E14" s="78">
        <v>790937.12748999998</v>
      </c>
      <c r="F14" s="78">
        <v>666526.68062999996</v>
      </c>
      <c r="G14" s="78">
        <v>690812.67934999999</v>
      </c>
      <c r="H14" s="78">
        <v>669550.45278000005</v>
      </c>
      <c r="I14" s="55">
        <v>529712.88321999996</v>
      </c>
      <c r="J14" s="55">
        <v>646269.72343000001</v>
      </c>
      <c r="K14" s="55">
        <v>657464.27177999995</v>
      </c>
      <c r="L14" s="55">
        <v>567208.61565000005</v>
      </c>
      <c r="M14" s="55">
        <v>586731.10575999995</v>
      </c>
      <c r="N14" s="55">
        <v>669349.44018999999</v>
      </c>
      <c r="O14" s="78">
        <v>7547310.8501000004</v>
      </c>
      <c r="P14" s="56">
        <f t="shared" si="0"/>
        <v>3.3385400459248662</v>
      </c>
    </row>
    <row r="15" spans="1:16" x14ac:dyDescent="0.25">
      <c r="A15" s="53" t="s">
        <v>88</v>
      </c>
      <c r="B15" s="54" t="s">
        <v>210</v>
      </c>
      <c r="C15" s="78">
        <v>456466.36336000002</v>
      </c>
      <c r="D15" s="78">
        <v>487579.12949000002</v>
      </c>
      <c r="E15" s="78">
        <v>568725.04946000001</v>
      </c>
      <c r="F15" s="78">
        <v>380027.38384000002</v>
      </c>
      <c r="G15" s="78">
        <v>524001.63971000002</v>
      </c>
      <c r="H15" s="78">
        <v>403093.78950999997</v>
      </c>
      <c r="I15" s="55">
        <v>582637.15327000001</v>
      </c>
      <c r="J15" s="55">
        <v>560685.09412999998</v>
      </c>
      <c r="K15" s="55">
        <v>595559.51595000003</v>
      </c>
      <c r="L15" s="55">
        <v>646340.06721000001</v>
      </c>
      <c r="M15" s="55">
        <v>513531.0428</v>
      </c>
      <c r="N15" s="55">
        <v>430665.13099999999</v>
      </c>
      <c r="O15" s="78">
        <v>6149311.3597299997</v>
      </c>
      <c r="P15" s="56">
        <f t="shared" si="0"/>
        <v>2.7201373624417866</v>
      </c>
    </row>
    <row r="16" spans="1:16" x14ac:dyDescent="0.25">
      <c r="A16" s="53" t="s">
        <v>87</v>
      </c>
      <c r="B16" s="54" t="s">
        <v>173</v>
      </c>
      <c r="C16" s="78">
        <v>406059.99916000001</v>
      </c>
      <c r="D16" s="78">
        <v>330751.52185999998</v>
      </c>
      <c r="E16" s="78">
        <v>325251.18926999997</v>
      </c>
      <c r="F16" s="78">
        <v>197644.88858999999</v>
      </c>
      <c r="G16" s="78">
        <v>470766.90393999999</v>
      </c>
      <c r="H16" s="78">
        <v>248114.71627</v>
      </c>
      <c r="I16" s="55">
        <v>697881.06374000001</v>
      </c>
      <c r="J16" s="55">
        <v>766776.95195000002</v>
      </c>
      <c r="K16" s="55">
        <v>390578.62446000002</v>
      </c>
      <c r="L16" s="55">
        <v>502030.09328999999</v>
      </c>
      <c r="M16" s="55">
        <v>517691.43177000002</v>
      </c>
      <c r="N16" s="55">
        <v>659894.60089</v>
      </c>
      <c r="O16" s="78">
        <v>5513441.9851900004</v>
      </c>
      <c r="P16" s="56">
        <f t="shared" si="0"/>
        <v>2.4388616321794165</v>
      </c>
    </row>
    <row r="17" spans="1:16" x14ac:dyDescent="0.25">
      <c r="A17" s="53" t="s">
        <v>86</v>
      </c>
      <c r="B17" s="54" t="s">
        <v>211</v>
      </c>
      <c r="C17" s="78">
        <v>311128.52438000002</v>
      </c>
      <c r="D17" s="78">
        <v>330473.89332999999</v>
      </c>
      <c r="E17" s="78">
        <v>385913.89195000002</v>
      </c>
      <c r="F17" s="78">
        <v>310606.08971999999</v>
      </c>
      <c r="G17" s="78">
        <v>376240.48998999997</v>
      </c>
      <c r="H17" s="78">
        <v>344225.15169999999</v>
      </c>
      <c r="I17" s="55">
        <v>429829.67998000002</v>
      </c>
      <c r="J17" s="55">
        <v>348766.61137</v>
      </c>
      <c r="K17" s="55">
        <v>342547.21165000001</v>
      </c>
      <c r="L17" s="55">
        <v>434309.50229999999</v>
      </c>
      <c r="M17" s="55">
        <v>383872.50945999997</v>
      </c>
      <c r="N17" s="55">
        <v>405519.32601999998</v>
      </c>
      <c r="O17" s="78">
        <v>4403432.8818499995</v>
      </c>
      <c r="P17" s="56">
        <f t="shared" si="0"/>
        <v>1.9478510038318848</v>
      </c>
    </row>
    <row r="18" spans="1:16" x14ac:dyDescent="0.25">
      <c r="A18" s="53" t="s">
        <v>85</v>
      </c>
      <c r="B18" s="54" t="s">
        <v>212</v>
      </c>
      <c r="C18" s="78">
        <v>333684.09950999997</v>
      </c>
      <c r="D18" s="78">
        <v>352062.08948999998</v>
      </c>
      <c r="E18" s="78">
        <v>421585.10882999998</v>
      </c>
      <c r="F18" s="78">
        <v>318854.67666</v>
      </c>
      <c r="G18" s="78">
        <v>304307.05544000003</v>
      </c>
      <c r="H18" s="78">
        <v>242059.45931000001</v>
      </c>
      <c r="I18" s="55">
        <v>316725.76416000002</v>
      </c>
      <c r="J18" s="55">
        <v>328854.11440999998</v>
      </c>
      <c r="K18" s="55">
        <v>382863.72431999998</v>
      </c>
      <c r="L18" s="55">
        <v>366167.65821000002</v>
      </c>
      <c r="M18" s="55">
        <v>323576.63199000002</v>
      </c>
      <c r="N18" s="55">
        <v>357073.36729999998</v>
      </c>
      <c r="O18" s="78">
        <v>4047813.74963</v>
      </c>
      <c r="P18" s="56">
        <f t="shared" si="0"/>
        <v>1.7905434889310263</v>
      </c>
    </row>
    <row r="19" spans="1:16" x14ac:dyDescent="0.25">
      <c r="A19" s="53" t="s">
        <v>84</v>
      </c>
      <c r="B19" s="54" t="s">
        <v>213</v>
      </c>
      <c r="C19" s="78">
        <v>236379.11113</v>
      </c>
      <c r="D19" s="78">
        <v>277195.54096000001</v>
      </c>
      <c r="E19" s="78">
        <v>359059.58742</v>
      </c>
      <c r="F19" s="78">
        <v>230494.40284</v>
      </c>
      <c r="G19" s="78">
        <v>312534.83275</v>
      </c>
      <c r="H19" s="78">
        <v>225808.40061000001</v>
      </c>
      <c r="I19" s="55">
        <v>322366.58970000001</v>
      </c>
      <c r="J19" s="55">
        <v>310983.58286000002</v>
      </c>
      <c r="K19" s="55">
        <v>280587.75523000001</v>
      </c>
      <c r="L19" s="55">
        <v>313745.20594000001</v>
      </c>
      <c r="M19" s="55">
        <v>288571.29612000001</v>
      </c>
      <c r="N19" s="55">
        <v>365002.37319999997</v>
      </c>
      <c r="O19" s="78">
        <v>3522728.67876</v>
      </c>
      <c r="P19" s="56">
        <f t="shared" si="0"/>
        <v>1.5582730059160641</v>
      </c>
    </row>
    <row r="20" spans="1:16" x14ac:dyDescent="0.25">
      <c r="A20" s="53" t="s">
        <v>83</v>
      </c>
      <c r="B20" s="54" t="s">
        <v>214</v>
      </c>
      <c r="C20" s="78">
        <v>195640.20929999999</v>
      </c>
      <c r="D20" s="78">
        <v>200315.7689</v>
      </c>
      <c r="E20" s="78">
        <v>265382.05809000001</v>
      </c>
      <c r="F20" s="78">
        <v>225937.67383000001</v>
      </c>
      <c r="G20" s="78">
        <v>373321.63585999998</v>
      </c>
      <c r="H20" s="78">
        <v>323670.26312999998</v>
      </c>
      <c r="I20" s="55">
        <v>318414.72998</v>
      </c>
      <c r="J20" s="55">
        <v>286400.14724000002</v>
      </c>
      <c r="K20" s="55">
        <v>293115.45595999999</v>
      </c>
      <c r="L20" s="55">
        <v>285580.43633</v>
      </c>
      <c r="M20" s="55">
        <v>270408.37858000002</v>
      </c>
      <c r="N20" s="55">
        <v>288254.10186</v>
      </c>
      <c r="O20" s="78">
        <v>3326440.8590600002</v>
      </c>
      <c r="P20" s="56">
        <f t="shared" si="0"/>
        <v>1.4714454245945598</v>
      </c>
    </row>
    <row r="21" spans="1:16" x14ac:dyDescent="0.25">
      <c r="A21" s="53" t="s">
        <v>82</v>
      </c>
      <c r="B21" s="54" t="s">
        <v>215</v>
      </c>
      <c r="C21" s="78">
        <v>210242.73392999999</v>
      </c>
      <c r="D21" s="78">
        <v>240149.37237999999</v>
      </c>
      <c r="E21" s="78">
        <v>259110.82251</v>
      </c>
      <c r="F21" s="78">
        <v>258638.27666</v>
      </c>
      <c r="G21" s="78">
        <v>314356.25793999998</v>
      </c>
      <c r="H21" s="78">
        <v>212492.94816</v>
      </c>
      <c r="I21" s="55">
        <v>245705.9039</v>
      </c>
      <c r="J21" s="55">
        <v>255340.80569000001</v>
      </c>
      <c r="K21" s="55">
        <v>222996.64658</v>
      </c>
      <c r="L21" s="55">
        <v>256709.11457000001</v>
      </c>
      <c r="M21" s="55">
        <v>341267.27146999998</v>
      </c>
      <c r="N21" s="55">
        <v>310051.48546</v>
      </c>
      <c r="O21" s="78">
        <v>3127061.63925</v>
      </c>
      <c r="P21" s="56">
        <f t="shared" si="0"/>
        <v>1.3832503677218033</v>
      </c>
    </row>
    <row r="22" spans="1:16" x14ac:dyDescent="0.25">
      <c r="A22" s="53" t="s">
        <v>81</v>
      </c>
      <c r="B22" s="54" t="s">
        <v>216</v>
      </c>
      <c r="C22" s="78">
        <v>259408.87935</v>
      </c>
      <c r="D22" s="78">
        <v>231760.94993</v>
      </c>
      <c r="E22" s="78">
        <v>225508.6986</v>
      </c>
      <c r="F22" s="78">
        <v>255154.05111</v>
      </c>
      <c r="G22" s="78">
        <v>284123.88264999999</v>
      </c>
      <c r="H22" s="78">
        <v>227270.33491999999</v>
      </c>
      <c r="I22" s="55">
        <v>312843.86559</v>
      </c>
      <c r="J22" s="55">
        <v>270377.47709</v>
      </c>
      <c r="K22" s="55">
        <v>242681.26040999999</v>
      </c>
      <c r="L22" s="55">
        <v>288689.18073000002</v>
      </c>
      <c r="M22" s="55">
        <v>219584.95746000001</v>
      </c>
      <c r="N22" s="55">
        <v>299743.47331999999</v>
      </c>
      <c r="O22" s="78">
        <v>3117147.0111600002</v>
      </c>
      <c r="P22" s="56">
        <f t="shared" si="0"/>
        <v>1.378864648943773</v>
      </c>
    </row>
    <row r="23" spans="1:16" x14ac:dyDescent="0.25">
      <c r="A23" s="53" t="s">
        <v>80</v>
      </c>
      <c r="B23" s="54" t="s">
        <v>217</v>
      </c>
      <c r="C23" s="78">
        <v>242761.25122999999</v>
      </c>
      <c r="D23" s="78">
        <v>235230.07341000001</v>
      </c>
      <c r="E23" s="78">
        <v>256249.68452000001</v>
      </c>
      <c r="F23" s="78">
        <v>249084.63475</v>
      </c>
      <c r="G23" s="78">
        <v>289531.23851</v>
      </c>
      <c r="H23" s="78">
        <v>195346.96048000001</v>
      </c>
      <c r="I23" s="55">
        <v>229220.54610000001</v>
      </c>
      <c r="J23" s="55">
        <v>230994.61556999999</v>
      </c>
      <c r="K23" s="55">
        <v>262701.23718</v>
      </c>
      <c r="L23" s="55">
        <v>308459.55304000003</v>
      </c>
      <c r="M23" s="55">
        <v>277516.67099000001</v>
      </c>
      <c r="N23" s="55">
        <v>310762.29025999998</v>
      </c>
      <c r="O23" s="78">
        <v>3087858.7560399999</v>
      </c>
      <c r="P23" s="56">
        <f t="shared" si="0"/>
        <v>1.3659090393848943</v>
      </c>
    </row>
    <row r="24" spans="1:16" x14ac:dyDescent="0.25">
      <c r="A24" s="53" t="s">
        <v>79</v>
      </c>
      <c r="B24" s="54" t="s">
        <v>218</v>
      </c>
      <c r="C24" s="78">
        <v>200691.36548000001</v>
      </c>
      <c r="D24" s="78">
        <v>247265.20422000001</v>
      </c>
      <c r="E24" s="78">
        <v>297787.91753999999</v>
      </c>
      <c r="F24" s="78">
        <v>186111.56748</v>
      </c>
      <c r="G24" s="78">
        <v>287485.39954000001</v>
      </c>
      <c r="H24" s="78">
        <v>170209.44187000001</v>
      </c>
      <c r="I24" s="55">
        <v>190667.43018</v>
      </c>
      <c r="J24" s="55">
        <v>226336.23043</v>
      </c>
      <c r="K24" s="55">
        <v>217968.2064</v>
      </c>
      <c r="L24" s="55">
        <v>267780.58961000002</v>
      </c>
      <c r="M24" s="55">
        <v>254901.86296</v>
      </c>
      <c r="N24" s="55">
        <v>287835.20159999997</v>
      </c>
      <c r="O24" s="78">
        <v>2835040.4173099999</v>
      </c>
      <c r="P24" s="56">
        <f t="shared" si="0"/>
        <v>1.254075279657995</v>
      </c>
    </row>
    <row r="25" spans="1:16" x14ac:dyDescent="0.25">
      <c r="A25" s="57"/>
      <c r="B25" s="152" t="s">
        <v>78</v>
      </c>
      <c r="C25" s="152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79">
        <f>SUM(O5:O24)</f>
        <v>147766241.71827003</v>
      </c>
      <c r="P25" s="59">
        <f>SUM(P5:P24)</f>
        <v>65.364144290641164</v>
      </c>
    </row>
    <row r="26" spans="1:16" ht="13.5" customHeight="1" x14ac:dyDescent="0.25">
      <c r="A26" s="57"/>
      <c r="B26" s="153" t="s">
        <v>77</v>
      </c>
      <c r="C26" s="153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79">
        <v>226066206.97308996</v>
      </c>
      <c r="P26" s="55">
        <f>O26/O$26*100</f>
        <v>100</v>
      </c>
    </row>
    <row r="27" spans="1:16" x14ac:dyDescent="0.25">
      <c r="B27" s="37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V1" sqref="V1"/>
    </sheetView>
  </sheetViews>
  <sheetFormatPr defaultColWidth="9.109375" defaultRowHeight="13.2" x14ac:dyDescent="0.25"/>
  <sheetData>
    <row r="22" spans="1:1" x14ac:dyDescent="0.25">
      <c r="A22" t="s">
        <v>107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L1" sqref="L1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53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2002_2024_AYLIK_IHR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2025-01-01T19:07:24Z</dcterms:modified>
</cp:coreProperties>
</file>