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595" windowWidth="15480" windowHeight="790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<sst xmlns="http://schemas.openxmlformats.org/spreadsheetml/2006/main" count="341" uniqueCount="177">
  <si>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</si>
  <si>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</si>
  <si>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</si>
  <si>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</si>
  <si>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</si>
  <si>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</si>
  <si>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</si>
  <si>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</si>
  <si>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</si>
  <si>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</si>
  <si>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</si>
  <si>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</si>
  <si>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</si>
  <si>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</si>
  <si>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</si>
  <si>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</si>
  <si>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</si>
  <si>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</si>
  <si>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</si>
  <si>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</si>
  <si>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</si>
  <si>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</si>
  <si>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</si>
  <si>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</si>
  <si>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</si>
  <si>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</si>
  <si>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</si>
  <si>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</si>
  <si>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</si>
  <si>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</si>
  <si>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</si>
  <si>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</si>
  <si>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</si>
  <si>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</si>
  <si>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</si>
  <si>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</si>
  <si>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</si>
  <si>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</si>
  <si>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</si>
  <si>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</si>
  <si>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</si>
  <si>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</si>
  <si>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</si>
  <si>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</si>
  <si>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</si>
  <si>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</si>
  <si>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</si>
  <si>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</si>
  <si>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</si>
  <si>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</si>
  <si>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</si>
  <si>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</si>
  <si>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</si>
  <si>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</si>
  <si>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</si>
  <si>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</si>
  <si>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</si>
  <si>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</si>
  <si>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</si>
  <si>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</si>
  <si>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</si>
  <si>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</si>
  <si>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</si>
  <si>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</si>
  <si>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</si>
  <si>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</si>
  <si>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</si>
  <si>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</si>
  <si>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</si>
  <si>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</si>
  <si>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</si>
  <si>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</si>
  <si>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</si>
  <si>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</si>
  <si>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</si>
  <si>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</si>
  <si>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</si>
  <si>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</si>
  <si>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</si>
  <si>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</si>
  <si>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</si>
  <si>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</si>
  <si>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</si>
  <si>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</si>
  <si>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</si>
  <si>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</si>
  <si>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</si>
  <si>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</si>
  <si>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</si>
  <si>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</si>
  <si>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</si>
  <si>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</si>
  <si>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</si>
  <si>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</si>
  <si>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</si>
  <si>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</si>
  <si>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</si>
  <si>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</si>
  <si>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</si>
  <si>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</si>
  <si>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</si>
  <si>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</si>
  <si>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</si>
  <si>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</si>
  <si>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</si>
  <si>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</si>
  <si>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</si>
  <si>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</si>
  <si>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</si>
  <si>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</si>
  <si>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</si>
  <si>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</si>
  <si>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</si>
  <si>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</si>
  <si>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</si>
  <si>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</si>
  <si>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</si>
  <si>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</si>
  <si>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</si>
  <si>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</si>
  <si>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</si>
  <si>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</si>
  <si>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</si>
  <si>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</si>
  <si>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</si>
  <si>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</si>
  <si>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</si>
  <si>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</si>
  <si>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</si>
  <si>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</si>
  <si>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</si>
  <si>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</si>
  <si>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</si>
  <si>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</si>
  <si>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</si>
  <si>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</si>
  <si>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</si>
  <si>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</si>
  <si>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</si>
  <si>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</si>
  <si>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</si>
  <si>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</si>
  <si>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</si>
  <si>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</si>
  <si>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</si>
  <si>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</si>
  <si>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</si>
  <si>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</si>
  <si>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</si>
  <si>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</si>
  <si>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</si>
  <si>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</si>
  <si>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</si>
  <si>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</si>
  <si>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</si>
  <si>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</si>
  <si>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</si>
  <si>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</si>
  <si>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</si>
  <si>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</si>
  <si>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</si>
  <si>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T O P L A M (TİM)</t>
  </si>
  <si>
    <t>T O P L A M (TİM+TUİK)</t>
  </si>
  <si>
    <t>İSRAİL</t>
  </si>
  <si>
    <t>Değişim    ('13/'12)</t>
  </si>
  <si>
    <t xml:space="preserve"> Pay(13)  (%)</t>
  </si>
  <si>
    <t>ŞUBAT 2013 İHRACAT RAKAMLARI</t>
  </si>
  <si>
    <t>Son 12 Aylık</t>
  </si>
  <si>
    <t>MART 2013 İHRACAT RAKAMLARI</t>
  </si>
  <si>
    <t>OCAK-MART</t>
  </si>
  <si>
    <t>MART 2013 İHRACAT RAKAMLARI - TL</t>
  </si>
  <si>
    <t>MART (2013/2012)</t>
  </si>
  <si>
    <t>OCAK-MART
(2013/2012)</t>
  </si>
  <si>
    <t>OCAK- MART</t>
  </si>
  <si>
    <t>BİRLEŞİK ARAP EMİRLİKLERİ</t>
  </si>
  <si>
    <t>BULGARİSTAN</t>
  </si>
  <si>
    <t xml:space="preserve">POLONYA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</si>
</sst>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4" fontId="8" fillId="0" borderId="28" xfId="150" applyNumberFormat="1" applyFont="1" applyFill="1" applyBorder="1" applyAlignment="1">
      <alignment horizontal="center"/>
      <protection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8910295.676</c:v>
                </c:pt>
                <c:pt idx="1">
                  <c:v>9650951.03</c:v>
                </c:pt>
                <c:pt idx="2">
                  <c:v>10448336.892</c:v>
                </c:pt>
              </c:numCache>
            </c:numRef>
          </c:val>
          <c:smooth val="0"/>
        </c:ser>
        <c:marker val="1"/>
        <c:axId val="43843888"/>
        <c:axId val="59050673"/>
      </c:lineChart>
      <c:catAx>
        <c:axId val="43843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50673"/>
        <c:crosses val="autoZero"/>
        <c:auto val="1"/>
        <c:lblOffset val="100"/>
        <c:tickLblSkip val="1"/>
        <c:noMultiLvlLbl val="0"/>
      </c:catAx>
      <c:valAx>
        <c:axId val="590506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438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107131.213</c:v>
                </c:pt>
                <c:pt idx="1">
                  <c:v>109586.418</c:v>
                </c:pt>
                <c:pt idx="2">
                  <c:v>114719.088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45830410"/>
        <c:axId val="9820507"/>
      </c:lineChart>
      <c:catAx>
        <c:axId val="45830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20507"/>
        <c:crosses val="autoZero"/>
        <c:auto val="1"/>
        <c:lblOffset val="100"/>
        <c:tickLblSkip val="1"/>
        <c:noMultiLvlLbl val="0"/>
      </c:catAx>
      <c:valAx>
        <c:axId val="982050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304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178847.027</c:v>
                </c:pt>
                <c:pt idx="1">
                  <c:v>134949.562</c:v>
                </c:pt>
                <c:pt idx="2">
                  <c:v>136212.643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21275700"/>
        <c:axId val="57263573"/>
      </c:lineChart>
      <c:catAx>
        <c:axId val="21275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63573"/>
        <c:crosses val="autoZero"/>
        <c:auto val="1"/>
        <c:lblOffset val="100"/>
        <c:tickLblSkip val="1"/>
        <c:noMultiLvlLbl val="0"/>
      </c:catAx>
      <c:valAx>
        <c:axId val="57263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757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  <c:pt idx="1">
                  <c:v>52536.747</c:v>
                </c:pt>
                <c:pt idx="2">
                  <c:v>62528.033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45610110"/>
        <c:axId val="7837807"/>
      </c:lineChart>
      <c:catAx>
        <c:axId val="45610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37807"/>
        <c:crosses val="autoZero"/>
        <c:auto val="1"/>
        <c:lblOffset val="100"/>
        <c:tickLblSkip val="1"/>
        <c:noMultiLvlLbl val="0"/>
      </c:catAx>
      <c:valAx>
        <c:axId val="7837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101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  <c:pt idx="1">
                  <c:v>101106.596</c:v>
                </c:pt>
                <c:pt idx="2">
                  <c:v>93740.384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3431400"/>
        <c:axId val="30882601"/>
      </c:lineChart>
      <c:catAx>
        <c:axId val="3431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82601"/>
        <c:crosses val="autoZero"/>
        <c:auto val="1"/>
        <c:lblOffset val="100"/>
        <c:tickLblSkip val="1"/>
        <c:noMultiLvlLbl val="0"/>
      </c:catAx>
      <c:valAx>
        <c:axId val="3088260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14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  <c:pt idx="1">
                  <c:v>8985.271</c:v>
                </c:pt>
                <c:pt idx="2">
                  <c:v>9256.654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9507954"/>
        <c:axId val="18462723"/>
      </c:lineChart>
      <c:catAx>
        <c:axId val="950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462723"/>
        <c:crosses val="autoZero"/>
        <c:auto val="1"/>
        <c:lblOffset val="100"/>
        <c:tickLblSkip val="1"/>
        <c:noMultiLvlLbl val="0"/>
      </c:catAx>
      <c:valAx>
        <c:axId val="18462723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507954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171513.262</c:v>
                </c:pt>
                <c:pt idx="1">
                  <c:v>149684.255</c:v>
                </c:pt>
                <c:pt idx="2">
                  <c:v>146495.565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31946780"/>
        <c:axId val="19085565"/>
      </c:lineChart>
      <c:catAx>
        <c:axId val="31946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85565"/>
        <c:crosses val="autoZero"/>
        <c:auto val="1"/>
        <c:lblOffset val="100"/>
        <c:tickLblSkip val="1"/>
        <c:noMultiLvlLbl val="0"/>
      </c:catAx>
      <c:valAx>
        <c:axId val="19085565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4678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309613.104</c:v>
                </c:pt>
                <c:pt idx="1">
                  <c:v>314680.192</c:v>
                </c:pt>
                <c:pt idx="2">
                  <c:v>363164.618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37552358"/>
        <c:axId val="2426903"/>
      </c:lineChart>
      <c:catAx>
        <c:axId val="375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26903"/>
        <c:crosses val="autoZero"/>
        <c:auto val="1"/>
        <c:lblOffset val="100"/>
        <c:tickLblSkip val="1"/>
        <c:noMultiLvlLbl val="0"/>
      </c:catAx>
      <c:valAx>
        <c:axId val="242690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523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684375.019</c:v>
                </c:pt>
                <c:pt idx="1">
                  <c:v>652098.523</c:v>
                </c:pt>
                <c:pt idx="2">
                  <c:v>737151.354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21842128"/>
        <c:axId val="62361425"/>
      </c:lineChart>
      <c:catAx>
        <c:axId val="2184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61425"/>
        <c:crosses val="autoZero"/>
        <c:auto val="1"/>
        <c:lblOffset val="100"/>
        <c:tickLblSkip val="1"/>
        <c:noMultiLvlLbl val="0"/>
      </c:catAx>
      <c:valAx>
        <c:axId val="62361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4212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115510.969</c:v>
                </c:pt>
                <c:pt idx="1">
                  <c:v>130803.228</c:v>
                </c:pt>
                <c:pt idx="2">
                  <c:v>154617.096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24381914"/>
        <c:axId val="18110635"/>
      </c:lineChart>
      <c:catAx>
        <c:axId val="24381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110635"/>
        <c:crosses val="autoZero"/>
        <c:auto val="1"/>
        <c:lblOffset val="100"/>
        <c:tickLblSkip val="1"/>
        <c:noMultiLvlLbl val="0"/>
      </c:catAx>
      <c:valAx>
        <c:axId val="181106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3819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166840.588</c:v>
                </c:pt>
                <c:pt idx="1">
                  <c:v>162038.063</c:v>
                </c:pt>
                <c:pt idx="2">
                  <c:v>171299.594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28777988"/>
        <c:axId val="57675301"/>
      </c:lineChart>
      <c:catAx>
        <c:axId val="28777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75301"/>
        <c:crosses val="autoZero"/>
        <c:auto val="1"/>
        <c:lblOffset val="100"/>
        <c:tickLblSkip val="1"/>
        <c:noMultiLvlLbl val="0"/>
      </c:catAx>
      <c:valAx>
        <c:axId val="576753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7779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395763.158</c:v>
                </c:pt>
                <c:pt idx="1">
                  <c:v>403287.709</c:v>
                </c:pt>
                <c:pt idx="2">
                  <c:v>371079.821</c:v>
                </c:pt>
              </c:numCache>
            </c:numRef>
          </c:val>
          <c:smooth val="0"/>
        </c:ser>
        <c:marker val="1"/>
        <c:axId val="61694010"/>
        <c:axId val="18375179"/>
      </c:lineChart>
      <c:catAx>
        <c:axId val="6169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75179"/>
        <c:crosses val="autoZero"/>
        <c:auto val="1"/>
        <c:lblOffset val="100"/>
        <c:tickLblSkip val="1"/>
        <c:noMultiLvlLbl val="0"/>
      </c:catAx>
      <c:valAx>
        <c:axId val="18375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940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1314447.815</c:v>
                </c:pt>
                <c:pt idx="1">
                  <c:v>1448818.204</c:v>
                </c:pt>
                <c:pt idx="2">
                  <c:v>1463449.196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49315662"/>
        <c:axId val="41187775"/>
      </c:lineChart>
      <c:catAx>
        <c:axId val="4931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187775"/>
        <c:crosses val="autoZero"/>
        <c:auto val="1"/>
        <c:lblOffset val="100"/>
        <c:tickLblSkip val="1"/>
        <c:noMultiLvlLbl val="0"/>
      </c:catAx>
      <c:valAx>
        <c:axId val="4118777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156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433821.559</c:v>
                </c:pt>
                <c:pt idx="1">
                  <c:v>438515.138</c:v>
                </c:pt>
                <c:pt idx="2">
                  <c:v>515164.444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35145656"/>
        <c:axId val="47875449"/>
      </c:lineChart>
      <c:catAx>
        <c:axId val="35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75449"/>
        <c:crosses val="autoZero"/>
        <c:auto val="1"/>
        <c:lblOffset val="100"/>
        <c:tickLblSkip val="1"/>
        <c:noMultiLvlLbl val="0"/>
      </c:catAx>
      <c:valAx>
        <c:axId val="4787544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4565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1488881.955</c:v>
                </c:pt>
                <c:pt idx="1">
                  <c:v>1787206.269</c:v>
                </c:pt>
                <c:pt idx="2">
                  <c:v>1869681.382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28225858"/>
        <c:axId val="52706131"/>
      </c:lineChart>
      <c:catAx>
        <c:axId val="2822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06131"/>
        <c:crosses val="autoZero"/>
        <c:auto val="1"/>
        <c:lblOffset val="100"/>
        <c:tickLblSkip val="1"/>
        <c:noMultiLvlLbl val="0"/>
      </c:catAx>
      <c:valAx>
        <c:axId val="5270613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2585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833388.91</c:v>
                </c:pt>
                <c:pt idx="1">
                  <c:v>842676.549</c:v>
                </c:pt>
                <c:pt idx="2">
                  <c:v>914442.508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4593132"/>
        <c:axId val="41338189"/>
      </c:lineChart>
      <c:catAx>
        <c:axId val="459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38189"/>
        <c:crosses val="autoZero"/>
        <c:auto val="1"/>
        <c:lblOffset val="100"/>
        <c:tickLblSkip val="1"/>
        <c:noMultiLvlLbl val="0"/>
      </c:catAx>
      <c:valAx>
        <c:axId val="4133818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313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1405294.773</c:v>
                </c:pt>
                <c:pt idx="1">
                  <c:v>1402240.286</c:v>
                </c:pt>
                <c:pt idx="2">
                  <c:v>1523550.763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36499382"/>
        <c:axId val="60058983"/>
      </c:lineChart>
      <c:catAx>
        <c:axId val="36499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058983"/>
        <c:crosses val="autoZero"/>
        <c:auto val="1"/>
        <c:lblOffset val="100"/>
        <c:tickLblSkip val="1"/>
        <c:noMultiLvlLbl val="0"/>
      </c:catAx>
      <c:valAx>
        <c:axId val="6005898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993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510902.486</c:v>
                </c:pt>
                <c:pt idx="1">
                  <c:v>539131.61</c:v>
                </c:pt>
                <c:pt idx="2">
                  <c:v>587144.692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3659936"/>
        <c:axId val="32939425"/>
      </c:lineChart>
      <c:catAx>
        <c:axId val="36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39425"/>
        <c:crosses val="autoZero"/>
        <c:auto val="1"/>
        <c:lblOffset val="100"/>
        <c:tickLblSkip val="1"/>
        <c:noMultiLvlLbl val="0"/>
      </c:catAx>
      <c:valAx>
        <c:axId val="329394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993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233180.226</c:v>
                </c:pt>
                <c:pt idx="1">
                  <c:v>236962.098</c:v>
                </c:pt>
                <c:pt idx="2">
                  <c:v>290146.793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28019370"/>
        <c:axId val="50847739"/>
      </c:lineChart>
      <c:catAx>
        <c:axId val="280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0847739"/>
        <c:crosses val="autoZero"/>
        <c:auto val="1"/>
        <c:lblOffset val="100"/>
        <c:tickLblSkip val="1"/>
        <c:noMultiLvlLbl val="0"/>
      </c:catAx>
      <c:valAx>
        <c:axId val="508477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1937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154434.619</c:v>
                </c:pt>
                <c:pt idx="1">
                  <c:v>203437.503</c:v>
                </c:pt>
                <c:pt idx="2">
                  <c:v>192081.939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54976468"/>
        <c:axId val="25026165"/>
      </c:lineChart>
      <c:catAx>
        <c:axId val="5497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26165"/>
        <c:crosses val="autoZero"/>
        <c:auto val="1"/>
        <c:lblOffset val="100"/>
        <c:tickLblSkip val="1"/>
        <c:noMultiLvlLbl val="0"/>
      </c:catAx>
      <c:valAx>
        <c:axId val="25026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764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1163316.805</c:v>
                </c:pt>
                <c:pt idx="1">
                  <c:v>1240508.9</c:v>
                </c:pt>
                <c:pt idx="2">
                  <c:v>1466146.153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23908894"/>
        <c:axId val="13853455"/>
      </c:lineChart>
      <c:catAx>
        <c:axId val="2390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53455"/>
        <c:crosses val="autoZero"/>
        <c:auto val="1"/>
        <c:lblOffset val="100"/>
        <c:tickLblSkip val="1"/>
        <c:noMultiLvlLbl val="0"/>
      </c:catAx>
      <c:valAx>
        <c:axId val="1385345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0889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395796.3</c:v>
                </c:pt>
                <c:pt idx="1">
                  <c:v>403287.727</c:v>
                </c:pt>
                <c:pt idx="2">
                  <c:v>282575.407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57572232"/>
        <c:axId val="48388041"/>
      </c:lineChart>
      <c:catAx>
        <c:axId val="5757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88041"/>
        <c:crosses val="autoZero"/>
        <c:auto val="1"/>
        <c:lblOffset val="100"/>
        <c:tickLblSkip val="1"/>
        <c:noMultiLvlLbl val="0"/>
      </c:catAx>
      <c:valAx>
        <c:axId val="48388041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7223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11498432.689</c:v>
                </c:pt>
                <c:pt idx="1">
                  <c:v>12435456.447</c:v>
                </c:pt>
                <c:pt idx="2">
                  <c:v>12550989.15898</c:v>
                </c:pt>
              </c:numCache>
            </c:numRef>
          </c:val>
          <c:smooth val="0"/>
        </c:ser>
        <c:marker val="1"/>
        <c:axId val="31158884"/>
        <c:axId val="11994501"/>
      </c:lineChart>
      <c:catAx>
        <c:axId val="3115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94501"/>
        <c:crosses val="autoZero"/>
        <c:auto val="1"/>
        <c:lblOffset val="100"/>
        <c:tickLblSkip val="1"/>
        <c:noMultiLvlLbl val="0"/>
      </c:catAx>
      <c:valAx>
        <c:axId val="11994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88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162614.757</c:v>
                </c:pt>
                <c:pt idx="2">
                  <c:v>92535.739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32839186"/>
        <c:axId val="27117219"/>
      </c:lineChart>
      <c:catAx>
        <c:axId val="3283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17219"/>
        <c:crosses val="autoZero"/>
        <c:auto val="1"/>
        <c:lblOffset val="100"/>
        <c:tickLblSkip val="1"/>
        <c:noMultiLvlLbl val="0"/>
      </c:catAx>
      <c:valAx>
        <c:axId val="2711721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3918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72843.811</c:v>
                </c:pt>
                <c:pt idx="1">
                  <c:v>91268.219</c:v>
                </c:pt>
                <c:pt idx="2">
                  <c:v>108122.329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42728380"/>
        <c:axId val="49011101"/>
      </c:lineChart>
      <c:catAx>
        <c:axId val="4272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11101"/>
        <c:crosses val="autoZero"/>
        <c:auto val="1"/>
        <c:lblOffset val="100"/>
        <c:tickLblSkip val="1"/>
        <c:noMultiLvlLbl val="0"/>
      </c:catAx>
      <c:valAx>
        <c:axId val="49011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283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276951.645</c:v>
                </c:pt>
                <c:pt idx="1">
                  <c:v>303775.934</c:v>
                </c:pt>
                <c:pt idx="2">
                  <c:v>350624.358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38446726"/>
        <c:axId val="10476215"/>
      </c:line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76215"/>
        <c:crosses val="autoZero"/>
        <c:auto val="1"/>
        <c:lblOffset val="100"/>
        <c:tickLblSkip val="1"/>
        <c:noMultiLvlLbl val="0"/>
      </c:catAx>
      <c:valAx>
        <c:axId val="1047621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4672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1705901.084</c:v>
                </c:pt>
                <c:pt idx="1">
                  <c:v>1622041.912</c:v>
                </c:pt>
                <c:pt idx="2">
                  <c:v>1731572.446</c:v>
                </c:pt>
              </c:numCache>
            </c:numRef>
          </c:val>
          <c:smooth val="0"/>
        </c:ser>
        <c:marker val="1"/>
        <c:axId val="40841646"/>
        <c:axId val="32030495"/>
      </c:lineChart>
      <c:catAx>
        <c:axId val="4084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30495"/>
        <c:crosses val="autoZero"/>
        <c:auto val="1"/>
        <c:lblOffset val="100"/>
        <c:tickLblSkip val="1"/>
        <c:noMultiLvlLbl val="0"/>
      </c:catAx>
      <c:valAx>
        <c:axId val="320304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416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11498432.689</c:v>
                </c:pt>
                <c:pt idx="1">
                  <c:v>12435456.447</c:v>
                </c:pt>
                <c:pt idx="2">
                  <c:v>12550989.15898</c:v>
                </c:pt>
              </c:numCache>
            </c:numRef>
          </c:val>
          <c:smooth val="0"/>
        </c:ser>
        <c:marker val="1"/>
        <c:axId val="19839000"/>
        <c:axId val="44333273"/>
      </c:lineChart>
      <c:catAx>
        <c:axId val="1983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33273"/>
        <c:crosses val="autoZero"/>
        <c:auto val="1"/>
        <c:lblOffset val="100"/>
        <c:tickLblSkip val="1"/>
        <c:noMultiLvlLbl val="0"/>
      </c:catAx>
      <c:valAx>
        <c:axId val="44333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90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36484878.294980004</c:v>
                </c:pt>
              </c:numCache>
            </c:numRef>
          </c:val>
        </c:ser>
        <c:axId val="63455138"/>
        <c:axId val="34225331"/>
      </c:barChart>
      <c:catAx>
        <c:axId val="6345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225331"/>
        <c:crosses val="autoZero"/>
        <c:auto val="1"/>
        <c:lblOffset val="100"/>
        <c:tickLblSkip val="1"/>
        <c:noMultiLvlLbl val="0"/>
      </c:catAx>
      <c:valAx>
        <c:axId val="34225331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345513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502038.851</c:v>
                </c:pt>
                <c:pt idx="1">
                  <c:v>474110.886</c:v>
                </c:pt>
                <c:pt idx="2">
                  <c:v>536481.172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39592524"/>
        <c:axId val="20788397"/>
      </c:lineChart>
      <c:catAx>
        <c:axId val="3959252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88397"/>
        <c:crosses val="autoZero"/>
        <c:auto val="1"/>
        <c:lblOffset val="100"/>
        <c:tickLblSkip val="1"/>
        <c:noMultiLvlLbl val="0"/>
      </c:catAx>
      <c:valAx>
        <c:axId val="2078839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9252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224498.937</c:v>
                </c:pt>
                <c:pt idx="1">
                  <c:v>181985.672</c:v>
                </c:pt>
                <c:pt idx="2">
                  <c:v>172986.076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52877846"/>
        <c:axId val="6138567"/>
      </c:lineChart>
      <c:catAx>
        <c:axId val="5287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8567"/>
        <c:crosses val="autoZero"/>
        <c:auto val="1"/>
        <c:lblOffset val="100"/>
        <c:tickLblSkip val="1"/>
        <c:noMultiLvlLbl val="0"/>
      </c:catAx>
      <c:valAx>
        <c:axId val="61385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778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95412.367</c:v>
                </c:pt>
                <c:pt idx="1">
                  <c:v>94416.311</c:v>
                </c:pt>
                <c:pt idx="2">
                  <c:v>95988.212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55247104"/>
        <c:axId val="27461889"/>
      </c:lineChart>
      <c:catAx>
        <c:axId val="5524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7461889"/>
        <c:crosses val="autoZero"/>
        <c:auto val="1"/>
        <c:lblOffset val="100"/>
        <c:tickLblSkip val="1"/>
        <c:noMultiLvlLbl val="0"/>
      </c:catAx>
      <c:valAx>
        <c:axId val="274618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2471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selection activeCell="B45" sqref="B45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168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58" t="s">
        <v>112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18">
      <c r="A6" s="112"/>
      <c r="B6" s="157" t="s">
        <v>22</v>
      </c>
      <c r="C6" s="157"/>
      <c r="D6" s="157"/>
      <c r="E6" s="157"/>
      <c r="F6" s="159" t="s">
        <v>169</v>
      </c>
      <c r="G6" s="160"/>
      <c r="H6" s="160"/>
      <c r="I6" s="161"/>
      <c r="J6" s="157" t="s">
        <v>157</v>
      </c>
      <c r="K6" s="157"/>
      <c r="L6" s="157"/>
      <c r="M6" s="157"/>
    </row>
    <row r="7" spans="1:13" ht="30">
      <c r="A7" s="113" t="s">
        <v>1</v>
      </c>
      <c r="B7" s="114">
        <v>2012</v>
      </c>
      <c r="C7" s="115">
        <v>2013</v>
      </c>
      <c r="D7" s="116" t="s">
        <v>164</v>
      </c>
      <c r="E7" s="116" t="s">
        <v>165</v>
      </c>
      <c r="F7" s="114">
        <v>2012</v>
      </c>
      <c r="G7" s="115">
        <v>2013</v>
      </c>
      <c r="H7" s="116" t="s">
        <v>164</v>
      </c>
      <c r="I7" s="116" t="s">
        <v>165</v>
      </c>
      <c r="J7" s="114" t="s">
        <v>158</v>
      </c>
      <c r="K7" s="115" t="s">
        <v>159</v>
      </c>
      <c r="L7" s="116" t="s">
        <v>164</v>
      </c>
      <c r="M7" s="116" t="s">
        <v>165</v>
      </c>
    </row>
    <row r="8" spans="1:13" ht="16.5">
      <c r="A8" s="117" t="s">
        <v>2</v>
      </c>
      <c r="B8" s="107">
        <v>1656415.85809</v>
      </c>
      <c r="C8" s="107">
        <v>1731572.4461</v>
      </c>
      <c r="D8" s="123">
        <f aca="true" t="shared" si="0" ref="D8:D44">(C8-B8)/B8*100</f>
        <v>4.537301888467944</v>
      </c>
      <c r="E8" s="123">
        <f>C8/C$44*100</f>
        <v>13.79630261939229</v>
      </c>
      <c r="F8" s="107">
        <v>4697029.1576</v>
      </c>
      <c r="G8" s="107">
        <v>5059515.44193</v>
      </c>
      <c r="H8" s="123">
        <f aca="true" t="shared" si="1" ref="H8:H38">(G8-F8)/F8*100</f>
        <v>7.717352227705068</v>
      </c>
      <c r="I8" s="123">
        <f>G8/G$44*100</f>
        <v>14.357622118851014</v>
      </c>
      <c r="J8" s="107">
        <v>18351215.708</v>
      </c>
      <c r="K8" s="107">
        <v>19520052.106</v>
      </c>
      <c r="L8" s="155">
        <f aca="true" t="shared" si="2" ref="L8:L46">(K8-J8)/J8*100</f>
        <v>6.369258672549185</v>
      </c>
      <c r="M8" s="155">
        <f>K8/K$44*100</f>
        <v>14.051525406891614</v>
      </c>
    </row>
    <row r="9" spans="1:13" ht="15.75">
      <c r="A9" s="118" t="s">
        <v>73</v>
      </c>
      <c r="B9" s="107">
        <v>1179260.32607</v>
      </c>
      <c r="C9" s="107">
        <v>1221912.26276</v>
      </c>
      <c r="D9" s="124">
        <f t="shared" si="0"/>
        <v>3.6168380930902555</v>
      </c>
      <c r="E9" s="124">
        <f aca="true" t="shared" si="3" ref="E9:E46">C9/C$44*100</f>
        <v>9.735585357316195</v>
      </c>
      <c r="F9" s="107">
        <v>3401383.34343</v>
      </c>
      <c r="G9" s="107">
        <v>3604364.4453</v>
      </c>
      <c r="H9" s="124">
        <f t="shared" si="1"/>
        <v>5.9676043943142</v>
      </c>
      <c r="I9" s="124">
        <f aca="true" t="shared" si="4" ref="I9:I45">G9/G$44*100</f>
        <v>10.228272505182606</v>
      </c>
      <c r="J9" s="107">
        <v>13330269.624000002</v>
      </c>
      <c r="K9" s="107">
        <v>13830715.966</v>
      </c>
      <c r="L9" s="106">
        <f t="shared" si="2"/>
        <v>3.7542102006623166</v>
      </c>
      <c r="M9" s="106">
        <f aca="true" t="shared" si="5" ref="M9:M44">K9/K$44*100</f>
        <v>9.956052152750871</v>
      </c>
    </row>
    <row r="10" spans="1:13" ht="14.25">
      <c r="A10" s="119" t="s">
        <v>138</v>
      </c>
      <c r="B10" s="108">
        <v>525592.32345</v>
      </c>
      <c r="C10" s="108">
        <v>536481.17247</v>
      </c>
      <c r="D10" s="122">
        <f t="shared" si="0"/>
        <v>2.0717290824427024</v>
      </c>
      <c r="E10" s="122">
        <f t="shared" si="3"/>
        <v>4.274413479882242</v>
      </c>
      <c r="F10" s="108">
        <v>1492200.26302</v>
      </c>
      <c r="G10" s="108">
        <v>1512630.9101</v>
      </c>
      <c r="H10" s="122">
        <f t="shared" si="1"/>
        <v>1.3691625438164257</v>
      </c>
      <c r="I10" s="122">
        <f t="shared" si="4"/>
        <v>4.292463035595568</v>
      </c>
      <c r="J10" s="108">
        <v>5741308.546</v>
      </c>
      <c r="K10" s="108">
        <v>5908077.116</v>
      </c>
      <c r="L10" s="105">
        <f t="shared" si="2"/>
        <v>2.904713597324234</v>
      </c>
      <c r="M10" s="105">
        <f t="shared" si="5"/>
        <v>4.25293412387108</v>
      </c>
    </row>
    <row r="11" spans="1:13" ht="14.25">
      <c r="A11" s="119" t="s">
        <v>4</v>
      </c>
      <c r="B11" s="108">
        <v>193155.64622</v>
      </c>
      <c r="C11" s="108">
        <v>172986.07646</v>
      </c>
      <c r="D11" s="122">
        <f t="shared" si="0"/>
        <v>-10.44213314739311</v>
      </c>
      <c r="E11" s="122">
        <f t="shared" si="3"/>
        <v>1.3782664797876243</v>
      </c>
      <c r="F11" s="108">
        <v>565164.33123</v>
      </c>
      <c r="G11" s="108">
        <v>579470.68534</v>
      </c>
      <c r="H11" s="122">
        <f t="shared" si="1"/>
        <v>2.531361821589874</v>
      </c>
      <c r="I11" s="122">
        <f t="shared" si="4"/>
        <v>1.6443908956407227</v>
      </c>
      <c r="J11" s="108">
        <v>2201187.85</v>
      </c>
      <c r="K11" s="108">
        <v>2199001.0349999997</v>
      </c>
      <c r="L11" s="105">
        <f t="shared" si="2"/>
        <v>-0.09934704118961994</v>
      </c>
      <c r="M11" s="105">
        <f t="shared" si="5"/>
        <v>1.582952686052807</v>
      </c>
    </row>
    <row r="12" spans="1:13" ht="14.25">
      <c r="A12" s="119" t="s">
        <v>5</v>
      </c>
      <c r="B12" s="108">
        <v>102384.93351</v>
      </c>
      <c r="C12" s="108">
        <v>95988.21186</v>
      </c>
      <c r="D12" s="122">
        <f t="shared" si="0"/>
        <v>-6.247717736101508</v>
      </c>
      <c r="E12" s="122">
        <f t="shared" si="3"/>
        <v>0.7647860311577291</v>
      </c>
      <c r="F12" s="108">
        <v>285851.31939</v>
      </c>
      <c r="G12" s="108">
        <v>285816.8896</v>
      </c>
      <c r="H12" s="122">
        <f t="shared" si="1"/>
        <v>-0.01204464967084852</v>
      </c>
      <c r="I12" s="122">
        <f t="shared" si="4"/>
        <v>0.811075871427083</v>
      </c>
      <c r="J12" s="108">
        <v>1226072.139</v>
      </c>
      <c r="K12" s="108">
        <v>1261982.181</v>
      </c>
      <c r="L12" s="105">
        <f t="shared" si="2"/>
        <v>2.9288686087662685</v>
      </c>
      <c r="M12" s="105">
        <f t="shared" si="5"/>
        <v>0.9084389008324092</v>
      </c>
    </row>
    <row r="13" spans="1:13" ht="14.25">
      <c r="A13" s="119" t="s">
        <v>6</v>
      </c>
      <c r="B13" s="108">
        <v>106465.66372</v>
      </c>
      <c r="C13" s="108">
        <v>114719.08833</v>
      </c>
      <c r="D13" s="122">
        <f t="shared" si="0"/>
        <v>7.7521938262707355</v>
      </c>
      <c r="E13" s="122">
        <f t="shared" si="3"/>
        <v>0.9140242802928454</v>
      </c>
      <c r="F13" s="108">
        <v>308521.09049</v>
      </c>
      <c r="G13" s="108">
        <v>331436.71872</v>
      </c>
      <c r="H13" s="122">
        <f t="shared" si="1"/>
        <v>7.4275726802355475</v>
      </c>
      <c r="I13" s="122">
        <f t="shared" si="4"/>
        <v>0.9405333807773586</v>
      </c>
      <c r="J13" s="108">
        <v>1365943.5700000003</v>
      </c>
      <c r="K13" s="108">
        <v>1390509.687</v>
      </c>
      <c r="L13" s="105">
        <f t="shared" si="2"/>
        <v>1.7984723190284952</v>
      </c>
      <c r="M13" s="105">
        <f t="shared" si="5"/>
        <v>1.000959530707587</v>
      </c>
    </row>
    <row r="14" spans="1:13" ht="14.25">
      <c r="A14" s="119" t="s">
        <v>7</v>
      </c>
      <c r="B14" s="108">
        <v>135675.90549</v>
      </c>
      <c r="C14" s="108">
        <v>136212.64271</v>
      </c>
      <c r="D14" s="122">
        <f t="shared" si="0"/>
        <v>0.3956024601874068</v>
      </c>
      <c r="E14" s="122">
        <f t="shared" si="3"/>
        <v>1.0852741643278558</v>
      </c>
      <c r="F14" s="108">
        <v>398804.32888</v>
      </c>
      <c r="G14" s="108">
        <v>450009.2318</v>
      </c>
      <c r="H14" s="122">
        <f t="shared" si="1"/>
        <v>12.839605594002354</v>
      </c>
      <c r="I14" s="122">
        <f t="shared" si="4"/>
        <v>1.2770121119966777</v>
      </c>
      <c r="J14" s="108">
        <v>1778820.7459999998</v>
      </c>
      <c r="K14" s="108">
        <v>1856547.9039999999</v>
      </c>
      <c r="L14" s="105">
        <f t="shared" si="2"/>
        <v>4.369589132282363</v>
      </c>
      <c r="M14" s="105">
        <f t="shared" si="5"/>
        <v>1.3364375207865735</v>
      </c>
    </row>
    <row r="15" spans="1:13" ht="14.25">
      <c r="A15" s="119" t="s">
        <v>8</v>
      </c>
      <c r="B15" s="108">
        <v>19213.5722</v>
      </c>
      <c r="C15" s="108">
        <v>62528.03257</v>
      </c>
      <c r="D15" s="122">
        <f t="shared" si="0"/>
        <v>225.4367897813401</v>
      </c>
      <c r="E15" s="122">
        <f t="shared" si="3"/>
        <v>0.49819206899133006</v>
      </c>
      <c r="F15" s="108">
        <v>49516.15927</v>
      </c>
      <c r="G15" s="108">
        <v>159926.75107</v>
      </c>
      <c r="H15" s="122">
        <f t="shared" si="1"/>
        <v>222.97890916368726</v>
      </c>
      <c r="I15" s="122">
        <f t="shared" si="4"/>
        <v>0.453831574369643</v>
      </c>
      <c r="J15" s="108">
        <v>184356.45299999998</v>
      </c>
      <c r="K15" s="108">
        <v>311962.989</v>
      </c>
      <c r="L15" s="105">
        <f t="shared" si="2"/>
        <v>69.2172874469439</v>
      </c>
      <c r="M15" s="105">
        <f t="shared" si="5"/>
        <v>0.22456681171439843</v>
      </c>
    </row>
    <row r="16" spans="1:13" ht="14.25">
      <c r="A16" s="119" t="s">
        <v>137</v>
      </c>
      <c r="B16" s="108">
        <v>86358.92013</v>
      </c>
      <c r="C16" s="108">
        <v>93740.38398</v>
      </c>
      <c r="D16" s="122">
        <f t="shared" si="0"/>
        <v>8.547424908612044</v>
      </c>
      <c r="E16" s="122">
        <f t="shared" si="3"/>
        <v>0.7468764636206421</v>
      </c>
      <c r="F16" s="108">
        <v>279417.17426</v>
      </c>
      <c r="G16" s="108">
        <v>261578.78763</v>
      </c>
      <c r="H16" s="122">
        <f t="shared" si="1"/>
        <v>-6.384141088407554</v>
      </c>
      <c r="I16" s="122">
        <f t="shared" si="4"/>
        <v>0.742294282961234</v>
      </c>
      <c r="J16" s="108">
        <v>758803.106</v>
      </c>
      <c r="K16" s="108">
        <v>827872.6050000001</v>
      </c>
      <c r="L16" s="105">
        <f t="shared" si="2"/>
        <v>9.102427026702243</v>
      </c>
      <c r="M16" s="105">
        <f t="shared" si="5"/>
        <v>0.595944768982014</v>
      </c>
    </row>
    <row r="17" spans="1:13" ht="14.25">
      <c r="A17" s="119" t="s">
        <v>139</v>
      </c>
      <c r="B17" s="108">
        <v>10413.36135</v>
      </c>
      <c r="C17" s="108">
        <v>9256.65438</v>
      </c>
      <c r="D17" s="122">
        <f t="shared" si="0"/>
        <v>-11.107911567862757</v>
      </c>
      <c r="E17" s="122">
        <f t="shared" si="3"/>
        <v>0.07375238925592598</v>
      </c>
      <c r="F17" s="108">
        <v>21908.67689</v>
      </c>
      <c r="G17" s="108">
        <v>23494.47104</v>
      </c>
      <c r="H17" s="122">
        <f t="shared" si="1"/>
        <v>7.23820136634459</v>
      </c>
      <c r="I17" s="122">
        <f t="shared" si="4"/>
        <v>0.06667135241431991</v>
      </c>
      <c r="J17" s="108">
        <v>73777.21299999999</v>
      </c>
      <c r="K17" s="108">
        <v>74762.449</v>
      </c>
      <c r="L17" s="105">
        <f t="shared" si="2"/>
        <v>1.3354204637684057</v>
      </c>
      <c r="M17" s="105">
        <f t="shared" si="5"/>
        <v>0.05381780980400311</v>
      </c>
    </row>
    <row r="18" spans="1:13" ht="15.75">
      <c r="A18" s="118" t="s">
        <v>74</v>
      </c>
      <c r="B18" s="107">
        <v>146892.80955</v>
      </c>
      <c r="C18" s="107">
        <v>146495.56512</v>
      </c>
      <c r="D18" s="124">
        <f t="shared" si="0"/>
        <v>-0.2704315011857512</v>
      </c>
      <c r="E18" s="124">
        <f t="shared" si="3"/>
        <v>1.1672033436120464</v>
      </c>
      <c r="F18" s="107">
        <v>405073.46151</v>
      </c>
      <c r="G18" s="107">
        <v>467693.08267</v>
      </c>
      <c r="H18" s="124">
        <f t="shared" si="1"/>
        <v>15.458830831961107</v>
      </c>
      <c r="I18" s="124">
        <f t="shared" si="4"/>
        <v>1.327194397496477</v>
      </c>
      <c r="J18" s="107">
        <v>1518701.4190000002</v>
      </c>
      <c r="K18" s="107">
        <v>1726896.122</v>
      </c>
      <c r="L18" s="106">
        <f t="shared" si="2"/>
        <v>13.708731709560595</v>
      </c>
      <c r="M18" s="106">
        <f t="shared" si="5"/>
        <v>1.2431075799171127</v>
      </c>
    </row>
    <row r="19" spans="1:13" ht="14.25">
      <c r="A19" s="119" t="s">
        <v>108</v>
      </c>
      <c r="B19" s="108">
        <v>146892.80955</v>
      </c>
      <c r="C19" s="108">
        <v>146495.56512</v>
      </c>
      <c r="D19" s="122">
        <f t="shared" si="0"/>
        <v>-0.2704315011857512</v>
      </c>
      <c r="E19" s="122">
        <f t="shared" si="3"/>
        <v>1.1672033436120464</v>
      </c>
      <c r="F19" s="108">
        <v>405073.46151</v>
      </c>
      <c r="G19" s="108">
        <v>467693.08267</v>
      </c>
      <c r="H19" s="122">
        <f t="shared" si="1"/>
        <v>15.458830831961107</v>
      </c>
      <c r="I19" s="122">
        <f t="shared" si="4"/>
        <v>1.327194397496477</v>
      </c>
      <c r="J19" s="108">
        <v>1518701.4190000002</v>
      </c>
      <c r="K19" s="108">
        <v>1726896.122</v>
      </c>
      <c r="L19" s="105">
        <f t="shared" si="2"/>
        <v>13.708731709560595</v>
      </c>
      <c r="M19" s="105">
        <f t="shared" si="5"/>
        <v>1.2431075799171127</v>
      </c>
    </row>
    <row r="20" spans="1:13" ht="15.75">
      <c r="A20" s="118" t="s">
        <v>75</v>
      </c>
      <c r="B20" s="107">
        <v>330262.72247</v>
      </c>
      <c r="C20" s="107">
        <v>363164.61822</v>
      </c>
      <c r="D20" s="124">
        <f t="shared" si="0"/>
        <v>9.96234013452388</v>
      </c>
      <c r="E20" s="124">
        <f t="shared" si="3"/>
        <v>2.8935139184640475</v>
      </c>
      <c r="F20" s="107">
        <v>890572.35266</v>
      </c>
      <c r="G20" s="107">
        <v>987457.91396</v>
      </c>
      <c r="H20" s="124">
        <f t="shared" si="1"/>
        <v>10.879021902108018</v>
      </c>
      <c r="I20" s="124">
        <f t="shared" si="4"/>
        <v>2.80215521617193</v>
      </c>
      <c r="J20" s="107">
        <v>3502244.664</v>
      </c>
      <c r="K20" s="107">
        <v>3962440.017</v>
      </c>
      <c r="L20" s="106">
        <f t="shared" si="2"/>
        <v>13.140011539753472</v>
      </c>
      <c r="M20" s="106">
        <f t="shared" si="5"/>
        <v>2.8523656735037783</v>
      </c>
    </row>
    <row r="21" spans="1:13" ht="14.25">
      <c r="A21" s="119" t="s">
        <v>9</v>
      </c>
      <c r="B21" s="108">
        <v>330262.72247</v>
      </c>
      <c r="C21" s="108">
        <v>363164.61822</v>
      </c>
      <c r="D21" s="122">
        <f t="shared" si="0"/>
        <v>9.96234013452388</v>
      </c>
      <c r="E21" s="122">
        <f t="shared" si="3"/>
        <v>2.8935139184640475</v>
      </c>
      <c r="F21" s="108">
        <v>890572.35266</v>
      </c>
      <c r="G21" s="108">
        <v>987457.91396</v>
      </c>
      <c r="H21" s="122">
        <f t="shared" si="1"/>
        <v>10.879021902108018</v>
      </c>
      <c r="I21" s="122">
        <f t="shared" si="4"/>
        <v>2.80215521617193</v>
      </c>
      <c r="J21" s="108">
        <v>3502244.664</v>
      </c>
      <c r="K21" s="108">
        <v>3962440.017</v>
      </c>
      <c r="L21" s="105">
        <f t="shared" si="2"/>
        <v>13.140011539753472</v>
      </c>
      <c r="M21" s="105">
        <f t="shared" si="5"/>
        <v>2.8523656735037783</v>
      </c>
    </row>
    <row r="22" spans="1:13" ht="16.5">
      <c r="A22" s="117" t="s">
        <v>10</v>
      </c>
      <c r="B22" s="107">
        <v>10555959.10386</v>
      </c>
      <c r="C22" s="107">
        <v>10448336.89186</v>
      </c>
      <c r="D22" s="123">
        <f t="shared" si="0"/>
        <v>-1.0195398726075504</v>
      </c>
      <c r="E22" s="123">
        <f t="shared" si="3"/>
        <v>83.24711908769684</v>
      </c>
      <c r="F22" s="107">
        <v>28495262.10427</v>
      </c>
      <c r="G22" s="107">
        <v>29009583.59783</v>
      </c>
      <c r="H22" s="123">
        <f t="shared" si="1"/>
        <v>1.8049368757444433</v>
      </c>
      <c r="I22" s="123">
        <f t="shared" si="4"/>
        <v>82.32184364358427</v>
      </c>
      <c r="J22" s="107">
        <v>113599702.96000001</v>
      </c>
      <c r="K22" s="107">
        <v>114880466.065</v>
      </c>
      <c r="L22" s="155">
        <f t="shared" si="2"/>
        <v>1.127435258744438</v>
      </c>
      <c r="M22" s="155">
        <f t="shared" si="5"/>
        <v>82.69679706294004</v>
      </c>
    </row>
    <row r="23" spans="1:13" ht="15.75">
      <c r="A23" s="118" t="s">
        <v>76</v>
      </c>
      <c r="B23" s="107">
        <v>1038945.55586</v>
      </c>
      <c r="C23" s="107">
        <v>1063068.0439</v>
      </c>
      <c r="D23" s="124">
        <f t="shared" si="0"/>
        <v>2.321824074797864</v>
      </c>
      <c r="E23" s="124">
        <f t="shared" si="3"/>
        <v>8.469994121056143</v>
      </c>
      <c r="F23" s="107">
        <v>2733766.73391</v>
      </c>
      <c r="G23" s="107">
        <v>2974734.43378</v>
      </c>
      <c r="H23" s="124">
        <f t="shared" si="1"/>
        <v>8.814493822058967</v>
      </c>
      <c r="I23" s="124">
        <f t="shared" si="4"/>
        <v>8.441542158403868</v>
      </c>
      <c r="J23" s="107">
        <v>11188384.38</v>
      </c>
      <c r="K23" s="107">
        <v>11707487.327999998</v>
      </c>
      <c r="L23" s="106">
        <f t="shared" si="2"/>
        <v>4.63965958237839</v>
      </c>
      <c r="M23" s="106">
        <f t="shared" si="5"/>
        <v>8.427644288392433</v>
      </c>
    </row>
    <row r="24" spans="1:13" ht="14.25">
      <c r="A24" s="119" t="s">
        <v>11</v>
      </c>
      <c r="B24" s="108">
        <v>722337.21031</v>
      </c>
      <c r="C24" s="108">
        <v>737151.35429</v>
      </c>
      <c r="D24" s="122">
        <f t="shared" si="0"/>
        <v>2.0508626398524283</v>
      </c>
      <c r="E24" s="122">
        <f t="shared" si="3"/>
        <v>5.873253055617388</v>
      </c>
      <c r="F24" s="108">
        <v>1942334.40481</v>
      </c>
      <c r="G24" s="108">
        <v>2073624.8957</v>
      </c>
      <c r="H24" s="122">
        <f t="shared" si="1"/>
        <v>6.759417459983823</v>
      </c>
      <c r="I24" s="122">
        <f t="shared" si="4"/>
        <v>5.884421741649139</v>
      </c>
      <c r="J24" s="108">
        <v>7920025.818999999</v>
      </c>
      <c r="K24" s="108">
        <v>7980865.156</v>
      </c>
      <c r="L24" s="105">
        <f t="shared" si="2"/>
        <v>0.7681709427518373</v>
      </c>
      <c r="M24" s="105">
        <f t="shared" si="5"/>
        <v>5.745032282677146</v>
      </c>
    </row>
    <row r="25" spans="1:13" ht="14.25">
      <c r="A25" s="119" t="s">
        <v>12</v>
      </c>
      <c r="B25" s="108">
        <v>150166.6129</v>
      </c>
      <c r="C25" s="108">
        <v>154617.09611</v>
      </c>
      <c r="D25" s="122">
        <f t="shared" si="0"/>
        <v>2.9636968724623913</v>
      </c>
      <c r="E25" s="122">
        <f t="shared" si="3"/>
        <v>1.2319116378120232</v>
      </c>
      <c r="F25" s="108">
        <v>343564.31994</v>
      </c>
      <c r="G25" s="108">
        <v>400931.29332</v>
      </c>
      <c r="H25" s="122">
        <f t="shared" si="1"/>
        <v>16.697593449173805</v>
      </c>
      <c r="I25" s="122">
        <f t="shared" si="4"/>
        <v>1.1377413649942207</v>
      </c>
      <c r="J25" s="108">
        <v>1519668.186</v>
      </c>
      <c r="K25" s="108">
        <v>1662401.719</v>
      </c>
      <c r="L25" s="105">
        <f t="shared" si="2"/>
        <v>9.392414364855306</v>
      </c>
      <c r="M25" s="105">
        <f t="shared" si="5"/>
        <v>1.1966812313891675</v>
      </c>
    </row>
    <row r="26" spans="1:13" ht="14.25">
      <c r="A26" s="119" t="s">
        <v>13</v>
      </c>
      <c r="B26" s="108">
        <v>166441.73265</v>
      </c>
      <c r="C26" s="108">
        <v>171299.5935</v>
      </c>
      <c r="D26" s="122">
        <f t="shared" si="0"/>
        <v>2.918655539482572</v>
      </c>
      <c r="E26" s="122">
        <f t="shared" si="3"/>
        <v>1.3648294276267325</v>
      </c>
      <c r="F26" s="108">
        <v>447868.00916</v>
      </c>
      <c r="G26" s="108">
        <v>500178.24476</v>
      </c>
      <c r="H26" s="122">
        <f t="shared" si="1"/>
        <v>11.679833015559774</v>
      </c>
      <c r="I26" s="122">
        <f t="shared" si="4"/>
        <v>1.419379051760508</v>
      </c>
      <c r="J26" s="108">
        <v>1748690.3759999997</v>
      </c>
      <c r="K26" s="108">
        <v>2064220.4540000001</v>
      </c>
      <c r="L26" s="105">
        <f t="shared" si="2"/>
        <v>18.043793362765122</v>
      </c>
      <c r="M26" s="105">
        <f t="shared" si="5"/>
        <v>1.4859307750459723</v>
      </c>
    </row>
    <row r="27" spans="1:13" ht="15.75">
      <c r="A27" s="118" t="s">
        <v>77</v>
      </c>
      <c r="B27" s="107">
        <v>1641917.97461</v>
      </c>
      <c r="C27" s="107">
        <v>1463449.19607</v>
      </c>
      <c r="D27" s="124">
        <f t="shared" si="0"/>
        <v>-10.869530713456683</v>
      </c>
      <c r="E27" s="124">
        <f t="shared" si="3"/>
        <v>11.660030755607252</v>
      </c>
      <c r="F27" s="107">
        <v>4332240.41395</v>
      </c>
      <c r="G27" s="107">
        <v>4226715.21576</v>
      </c>
      <c r="H27" s="124">
        <f t="shared" si="1"/>
        <v>-2.435811222530593</v>
      </c>
      <c r="I27" s="124">
        <f t="shared" si="4"/>
        <v>11.994346211290704</v>
      </c>
      <c r="J27" s="107">
        <v>16475938.046999998</v>
      </c>
      <c r="K27" s="107">
        <v>17436631.112999998</v>
      </c>
      <c r="L27" s="106">
        <f t="shared" si="2"/>
        <v>5.830885399419952</v>
      </c>
      <c r="M27" s="106">
        <f t="shared" si="5"/>
        <v>12.551773108208334</v>
      </c>
    </row>
    <row r="28" spans="1:13" ht="15">
      <c r="A28" s="119" t="s">
        <v>14</v>
      </c>
      <c r="B28" s="108">
        <v>1641917.97461</v>
      </c>
      <c r="C28" s="108">
        <v>1463449.19607</v>
      </c>
      <c r="D28" s="122">
        <f t="shared" si="0"/>
        <v>-10.869530713456683</v>
      </c>
      <c r="E28" s="122">
        <f t="shared" si="3"/>
        <v>11.660030755607252</v>
      </c>
      <c r="F28" s="108">
        <v>4332240.41395</v>
      </c>
      <c r="G28" s="108">
        <v>4226715.21576</v>
      </c>
      <c r="H28" s="122">
        <f t="shared" si="1"/>
        <v>-2.435811222530593</v>
      </c>
      <c r="I28" s="122">
        <f t="shared" si="4"/>
        <v>11.994346211290704</v>
      </c>
      <c r="J28" s="108">
        <v>16475938.046999998</v>
      </c>
      <c r="K28" s="109">
        <v>17436631.112999998</v>
      </c>
      <c r="L28" s="105">
        <f t="shared" si="2"/>
        <v>5.830885399419952</v>
      </c>
      <c r="M28" s="105">
        <f t="shared" si="5"/>
        <v>12.551773108208334</v>
      </c>
    </row>
    <row r="29" spans="1:13" ht="15.75">
      <c r="A29" s="118" t="s">
        <v>78</v>
      </c>
      <c r="B29" s="107">
        <v>7875095.57339</v>
      </c>
      <c r="C29" s="107">
        <v>7921819.65189</v>
      </c>
      <c r="D29" s="124">
        <f t="shared" si="0"/>
        <v>0.5933144311020394</v>
      </c>
      <c r="E29" s="124">
        <f t="shared" si="3"/>
        <v>63.11709421103344</v>
      </c>
      <c r="F29" s="107">
        <v>21429254.95641</v>
      </c>
      <c r="G29" s="107">
        <v>21808133.94829</v>
      </c>
      <c r="H29" s="124">
        <f t="shared" si="1"/>
        <v>1.7680455650497158</v>
      </c>
      <c r="I29" s="124">
        <f t="shared" si="4"/>
        <v>61.88595527388969</v>
      </c>
      <c r="J29" s="107">
        <v>85935380.529</v>
      </c>
      <c r="K29" s="107">
        <v>85736347.625</v>
      </c>
      <c r="L29" s="106">
        <f t="shared" si="2"/>
        <v>-0.23160763677869903</v>
      </c>
      <c r="M29" s="106">
        <f t="shared" si="5"/>
        <v>61.71737966705913</v>
      </c>
    </row>
    <row r="30" spans="1:13" ht="14.25">
      <c r="A30" s="119" t="s">
        <v>15</v>
      </c>
      <c r="B30" s="108">
        <v>1476596.50979</v>
      </c>
      <c r="C30" s="108">
        <v>1523550.76272</v>
      </c>
      <c r="D30" s="122">
        <f t="shared" si="0"/>
        <v>3.1798973259579046</v>
      </c>
      <c r="E30" s="122">
        <f t="shared" si="3"/>
        <v>12.13888995856496</v>
      </c>
      <c r="F30" s="108">
        <v>4006309.34258</v>
      </c>
      <c r="G30" s="108">
        <v>4331085.82187</v>
      </c>
      <c r="H30" s="122">
        <f t="shared" si="1"/>
        <v>8.10662511349783</v>
      </c>
      <c r="I30" s="122">
        <f t="shared" si="4"/>
        <v>12.290523531044315</v>
      </c>
      <c r="J30" s="108">
        <v>16157080.943000002</v>
      </c>
      <c r="K30" s="108">
        <v>16411854.429</v>
      </c>
      <c r="L30" s="105">
        <f t="shared" si="2"/>
        <v>1.5768534359566815</v>
      </c>
      <c r="M30" s="105">
        <f t="shared" si="5"/>
        <v>11.814086777586809</v>
      </c>
    </row>
    <row r="31" spans="1:13" ht="14.25">
      <c r="A31" s="119" t="s">
        <v>119</v>
      </c>
      <c r="B31" s="108">
        <v>1906490.85122</v>
      </c>
      <c r="C31" s="108">
        <v>1869681.38237</v>
      </c>
      <c r="D31" s="122">
        <f t="shared" si="0"/>
        <v>-1.9307445837699655</v>
      </c>
      <c r="E31" s="122">
        <f t="shared" si="3"/>
        <v>14.896685501734162</v>
      </c>
      <c r="F31" s="108">
        <v>5125243.84386</v>
      </c>
      <c r="G31" s="108">
        <v>5145769.60638</v>
      </c>
      <c r="H31" s="122">
        <f t="shared" si="1"/>
        <v>0.4004836285904543</v>
      </c>
      <c r="I31" s="122">
        <f t="shared" si="4"/>
        <v>14.602389570114674</v>
      </c>
      <c r="J31" s="108">
        <v>20236292.555</v>
      </c>
      <c r="K31" s="108">
        <v>19083850.764</v>
      </c>
      <c r="L31" s="105">
        <f t="shared" si="2"/>
        <v>-5.694925529801431</v>
      </c>
      <c r="M31" s="105">
        <f t="shared" si="5"/>
        <v>13.73752551558245</v>
      </c>
    </row>
    <row r="32" spans="1:13" ht="14.25">
      <c r="A32" s="119" t="s">
        <v>120</v>
      </c>
      <c r="B32" s="108">
        <v>97181.24541</v>
      </c>
      <c r="C32" s="108">
        <v>92535.73896</v>
      </c>
      <c r="D32" s="122">
        <f t="shared" si="0"/>
        <v>-4.780249965310668</v>
      </c>
      <c r="E32" s="122">
        <f t="shared" si="3"/>
        <v>0.7372784550115908</v>
      </c>
      <c r="F32" s="108">
        <v>242901.28182</v>
      </c>
      <c r="G32" s="108">
        <v>304103.12482</v>
      </c>
      <c r="H32" s="122">
        <f t="shared" si="1"/>
        <v>25.196179510223065</v>
      </c>
      <c r="I32" s="122">
        <f t="shared" si="4"/>
        <v>0.8629675709936792</v>
      </c>
      <c r="J32" s="108">
        <v>1253462.824</v>
      </c>
      <c r="K32" s="108">
        <v>872447.6100000001</v>
      </c>
      <c r="L32" s="105">
        <f t="shared" si="2"/>
        <v>-30.39700952471167</v>
      </c>
      <c r="M32" s="105">
        <f t="shared" si="5"/>
        <v>0.6280321226360187</v>
      </c>
    </row>
    <row r="33" spans="1:13" ht="14.25">
      <c r="A33" s="119" t="s">
        <v>135</v>
      </c>
      <c r="B33" s="108">
        <v>1131084.08695</v>
      </c>
      <c r="C33" s="108">
        <v>914442.50818</v>
      </c>
      <c r="D33" s="122">
        <f t="shared" si="0"/>
        <v>-19.153445908180004</v>
      </c>
      <c r="E33" s="122">
        <f t="shared" si="3"/>
        <v>7.285820237727902</v>
      </c>
      <c r="F33" s="108">
        <v>2898008.89729</v>
      </c>
      <c r="G33" s="108">
        <v>2590507.96713</v>
      </c>
      <c r="H33" s="122">
        <f t="shared" si="1"/>
        <v>-10.610765565542334</v>
      </c>
      <c r="I33" s="122">
        <f t="shared" si="4"/>
        <v>7.351204856435349</v>
      </c>
      <c r="J33" s="108">
        <v>11660707.209</v>
      </c>
      <c r="K33" s="108">
        <v>11502554.492</v>
      </c>
      <c r="L33" s="105">
        <f t="shared" si="2"/>
        <v>-1.3562875232638918</v>
      </c>
      <c r="M33" s="105">
        <f t="shared" si="5"/>
        <v>8.280123219487336</v>
      </c>
    </row>
    <row r="34" spans="1:13" ht="14.25">
      <c r="A34" s="119" t="s">
        <v>31</v>
      </c>
      <c r="B34" s="108">
        <v>464796.94209</v>
      </c>
      <c r="C34" s="108">
        <v>515164.44437</v>
      </c>
      <c r="D34" s="122">
        <f t="shared" si="0"/>
        <v>10.836453022586182</v>
      </c>
      <c r="E34" s="122">
        <f t="shared" si="3"/>
        <v>4.10457245914685</v>
      </c>
      <c r="F34" s="108">
        <v>1268416.40634</v>
      </c>
      <c r="G34" s="108">
        <v>1387501.14119</v>
      </c>
      <c r="H34" s="122">
        <f t="shared" si="1"/>
        <v>9.388457469863361</v>
      </c>
      <c r="I34" s="122">
        <f t="shared" si="4"/>
        <v>3.9373764747482283</v>
      </c>
      <c r="J34" s="108">
        <v>5069202.781</v>
      </c>
      <c r="K34" s="108">
        <v>5446407.251</v>
      </c>
      <c r="L34" s="105">
        <f t="shared" si="2"/>
        <v>7.441100431290868</v>
      </c>
      <c r="M34" s="105">
        <f t="shared" si="5"/>
        <v>3.92060069553716</v>
      </c>
    </row>
    <row r="35" spans="1:13" ht="14.25">
      <c r="A35" s="119" t="s">
        <v>16</v>
      </c>
      <c r="B35" s="108">
        <v>576685.00494</v>
      </c>
      <c r="C35" s="108">
        <v>587144.69205</v>
      </c>
      <c r="D35" s="122">
        <f t="shared" si="0"/>
        <v>1.8137608955322495</v>
      </c>
      <c r="E35" s="122">
        <f t="shared" si="3"/>
        <v>4.678075047414958</v>
      </c>
      <c r="F35" s="108">
        <v>1555919.76922</v>
      </c>
      <c r="G35" s="108">
        <v>1637178.78821</v>
      </c>
      <c r="H35" s="122">
        <f t="shared" si="1"/>
        <v>5.222571278899302</v>
      </c>
      <c r="I35" s="122">
        <f t="shared" si="4"/>
        <v>4.645898337875417</v>
      </c>
      <c r="J35" s="108">
        <v>6346251.613</v>
      </c>
      <c r="K35" s="108">
        <v>6448268.111</v>
      </c>
      <c r="L35" s="105">
        <f t="shared" si="2"/>
        <v>1.6075079309969942</v>
      </c>
      <c r="M35" s="105">
        <f t="shared" si="5"/>
        <v>4.6417910515881635</v>
      </c>
    </row>
    <row r="36" spans="1:13" ht="14.25">
      <c r="A36" s="119" t="s">
        <v>136</v>
      </c>
      <c r="B36" s="108">
        <v>1328317.30182</v>
      </c>
      <c r="C36" s="108">
        <v>1466146.15341</v>
      </c>
      <c r="D36" s="122">
        <f t="shared" si="0"/>
        <v>10.376199376546046</v>
      </c>
      <c r="E36" s="122">
        <f t="shared" si="3"/>
        <v>11.681518761897738</v>
      </c>
      <c r="F36" s="108">
        <v>3911817.95214</v>
      </c>
      <c r="G36" s="108">
        <v>3869971.85838</v>
      </c>
      <c r="H36" s="122">
        <f t="shared" si="1"/>
        <v>-1.069735204244557</v>
      </c>
      <c r="I36" s="122">
        <f t="shared" si="4"/>
        <v>10.981999005820288</v>
      </c>
      <c r="J36" s="108">
        <v>15568060.398000002</v>
      </c>
      <c r="K36" s="108">
        <v>15521901.600999996</v>
      </c>
      <c r="L36" s="105">
        <f t="shared" si="2"/>
        <v>-0.2964967749350187</v>
      </c>
      <c r="M36" s="105">
        <f t="shared" si="5"/>
        <v>11.173453509516111</v>
      </c>
    </row>
    <row r="37" spans="1:13" ht="14.25">
      <c r="A37" s="120" t="s">
        <v>145</v>
      </c>
      <c r="B37" s="108">
        <v>279936.51705</v>
      </c>
      <c r="C37" s="108">
        <v>290146.79253</v>
      </c>
      <c r="D37" s="122">
        <f t="shared" si="0"/>
        <v>3.6473539028051403</v>
      </c>
      <c r="E37" s="122">
        <f t="shared" si="3"/>
        <v>2.311744427907543</v>
      </c>
      <c r="F37" s="108">
        <v>723267.28239</v>
      </c>
      <c r="G37" s="108">
        <v>760289.11618</v>
      </c>
      <c r="H37" s="122">
        <f t="shared" si="1"/>
        <v>5.118693281363882</v>
      </c>
      <c r="I37" s="122">
        <f t="shared" si="4"/>
        <v>2.1575077606688096</v>
      </c>
      <c r="J37" s="108">
        <v>3160097.2519999994</v>
      </c>
      <c r="K37" s="108">
        <v>3139116.7279999997</v>
      </c>
      <c r="L37" s="105">
        <f t="shared" si="2"/>
        <v>-0.6639202001369212</v>
      </c>
      <c r="M37" s="105">
        <f t="shared" si="5"/>
        <v>2.25969573334962</v>
      </c>
    </row>
    <row r="38" spans="1:13" ht="14.25">
      <c r="A38" s="119" t="s">
        <v>144</v>
      </c>
      <c r="B38" s="108">
        <v>135700.01051</v>
      </c>
      <c r="C38" s="108">
        <v>192081.93876</v>
      </c>
      <c r="D38" s="122">
        <f t="shared" si="0"/>
        <v>41.54894906647417</v>
      </c>
      <c r="E38" s="122">
        <f t="shared" si="3"/>
        <v>1.530412753345173</v>
      </c>
      <c r="F38" s="108">
        <v>538483.9465</v>
      </c>
      <c r="G38" s="108">
        <v>549954.06091</v>
      </c>
      <c r="H38" s="122">
        <f t="shared" si="1"/>
        <v>2.1300754617760993</v>
      </c>
      <c r="I38" s="122">
        <f t="shared" si="4"/>
        <v>1.5606301986621347</v>
      </c>
      <c r="J38" s="108">
        <v>1650623.4719999998</v>
      </c>
      <c r="K38" s="108">
        <v>2094377.7669999998</v>
      </c>
      <c r="L38" s="105">
        <f t="shared" si="2"/>
        <v>26.88404124426506</v>
      </c>
      <c r="M38" s="105">
        <f t="shared" si="5"/>
        <v>1.5076395413710797</v>
      </c>
    </row>
    <row r="39" spans="1:13" ht="14.25">
      <c r="A39" s="119" t="s">
        <v>147</v>
      </c>
      <c r="B39" s="108">
        <v>120374.85798</v>
      </c>
      <c r="C39" s="108">
        <v>108122.329</v>
      </c>
      <c r="D39" s="122">
        <f>(C39-B39)/B39*100</f>
        <v>-10.178644598721547</v>
      </c>
      <c r="E39" s="122">
        <f t="shared" si="3"/>
        <v>0.8614646035499159</v>
      </c>
      <c r="F39" s="108">
        <v>244176.67532</v>
      </c>
      <c r="G39" s="108">
        <v>272234.35963</v>
      </c>
      <c r="H39" s="122">
        <f aca="true" t="shared" si="6" ref="H39:H45">(G39-F39)/F39*100</f>
        <v>11.490730747820066</v>
      </c>
      <c r="I39" s="122">
        <f t="shared" si="4"/>
        <v>0.7725320948608356</v>
      </c>
      <c r="J39" s="108">
        <v>961258.9839999999</v>
      </c>
      <c r="K39" s="108">
        <v>1290406.0929999999</v>
      </c>
      <c r="L39" s="105">
        <f t="shared" si="2"/>
        <v>34.241251783192695</v>
      </c>
      <c r="M39" s="105">
        <f t="shared" si="5"/>
        <v>0.9288998770358733</v>
      </c>
    </row>
    <row r="40" spans="1:13" ht="14.25">
      <c r="A40" s="119" t="s">
        <v>148</v>
      </c>
      <c r="B40" s="108">
        <v>349936.12157</v>
      </c>
      <c r="C40" s="108">
        <v>350624.35761</v>
      </c>
      <c r="D40" s="122">
        <f>(C40-B40)/B40*100</f>
        <v>0.19667476364320294</v>
      </c>
      <c r="E40" s="122">
        <f t="shared" si="3"/>
        <v>2.7935993981728107</v>
      </c>
      <c r="F40" s="108">
        <v>895689.17752</v>
      </c>
      <c r="G40" s="108">
        <v>931351.93708</v>
      </c>
      <c r="H40" s="122">
        <f t="shared" si="6"/>
        <v>3.9815999182599926</v>
      </c>
      <c r="I40" s="122">
        <f t="shared" si="4"/>
        <v>2.6429406779621707</v>
      </c>
      <c r="J40" s="108">
        <v>3799892.5870000003</v>
      </c>
      <c r="K40" s="108">
        <v>3833545.9750000006</v>
      </c>
      <c r="L40" s="105">
        <f t="shared" si="2"/>
        <v>0.8856405077115477</v>
      </c>
      <c r="M40" s="105">
        <f t="shared" si="5"/>
        <v>2.7595811923904705</v>
      </c>
    </row>
    <row r="41" spans="1:13" ht="14.25">
      <c r="A41" s="119" t="s">
        <v>79</v>
      </c>
      <c r="B41" s="108">
        <v>7996.12406</v>
      </c>
      <c r="C41" s="108">
        <v>12178.55193</v>
      </c>
      <c r="D41" s="122">
        <f t="shared" si="0"/>
        <v>52.30569008955571</v>
      </c>
      <c r="E41" s="122">
        <f t="shared" si="3"/>
        <v>0.09703260655983015</v>
      </c>
      <c r="F41" s="108">
        <v>19020.38143</v>
      </c>
      <c r="G41" s="108">
        <v>28186.16651</v>
      </c>
      <c r="H41" s="122">
        <f t="shared" si="6"/>
        <v>48.18928113367492</v>
      </c>
      <c r="I41" s="122">
        <f t="shared" si="4"/>
        <v>0.07998519470378812</v>
      </c>
      <c r="J41" s="108">
        <v>72449.91</v>
      </c>
      <c r="K41" s="108">
        <v>91616.803</v>
      </c>
      <c r="L41" s="105">
        <f t="shared" si="2"/>
        <v>26.455371718198123</v>
      </c>
      <c r="M41" s="105">
        <f t="shared" si="5"/>
        <v>0.06595043025817443</v>
      </c>
    </row>
    <row r="42" spans="1:13" ht="15.75">
      <c r="A42" s="121" t="s">
        <v>17</v>
      </c>
      <c r="B42" s="107">
        <v>305975.66917</v>
      </c>
      <c r="C42" s="107">
        <v>371079.82102</v>
      </c>
      <c r="D42" s="123">
        <f t="shared" si="0"/>
        <v>21.277558449860965</v>
      </c>
      <c r="E42" s="123">
        <f t="shared" si="3"/>
        <v>2.956578292910876</v>
      </c>
      <c r="F42" s="107">
        <v>834457.43563</v>
      </c>
      <c r="G42" s="107">
        <v>1170130.68817</v>
      </c>
      <c r="H42" s="123">
        <f t="shared" si="6"/>
        <v>40.22652782602062</v>
      </c>
      <c r="I42" s="123">
        <f t="shared" si="4"/>
        <v>3.320534237564718</v>
      </c>
      <c r="J42" s="107">
        <v>3876473.984</v>
      </c>
      <c r="K42" s="107">
        <v>4517154.7530000005</v>
      </c>
      <c r="L42" s="155">
        <f t="shared" si="2"/>
        <v>16.52741051905381</v>
      </c>
      <c r="M42" s="155">
        <f t="shared" si="5"/>
        <v>3.2516775280087833</v>
      </c>
    </row>
    <row r="43" spans="1:13" ht="14.25">
      <c r="A43" s="119" t="s">
        <v>82</v>
      </c>
      <c r="B43" s="108">
        <v>305975.66917</v>
      </c>
      <c r="C43" s="108">
        <v>371079.82102</v>
      </c>
      <c r="D43" s="122">
        <f t="shared" si="0"/>
        <v>21.277558449860965</v>
      </c>
      <c r="E43" s="122">
        <f t="shared" si="3"/>
        <v>2.956578292910876</v>
      </c>
      <c r="F43" s="108">
        <v>834457.43563</v>
      </c>
      <c r="G43" s="108">
        <v>1170130.68817</v>
      </c>
      <c r="H43" s="122">
        <f t="shared" si="6"/>
        <v>40.22652782602062</v>
      </c>
      <c r="I43" s="122">
        <f t="shared" si="4"/>
        <v>3.320534237564718</v>
      </c>
      <c r="J43" s="108">
        <v>3876473.984</v>
      </c>
      <c r="K43" s="108">
        <v>4517154.7530000005</v>
      </c>
      <c r="L43" s="105">
        <f t="shared" si="2"/>
        <v>16.52741051905381</v>
      </c>
      <c r="M43" s="105">
        <f t="shared" si="5"/>
        <v>3.2516775280087833</v>
      </c>
    </row>
    <row r="44" spans="1:13" ht="15.75">
      <c r="A44" s="118" t="s">
        <v>161</v>
      </c>
      <c r="B44" s="107">
        <v>12518350.63112</v>
      </c>
      <c r="C44" s="107">
        <v>12550989.15898</v>
      </c>
      <c r="D44" s="124">
        <f t="shared" si="0"/>
        <v>0.2607254647338521</v>
      </c>
      <c r="E44" s="124">
        <f t="shared" si="3"/>
        <v>100</v>
      </c>
      <c r="F44" s="107">
        <v>34026748.6975</v>
      </c>
      <c r="G44" s="107">
        <v>35239229.72793</v>
      </c>
      <c r="H44" s="124">
        <f t="shared" si="6"/>
        <v>3.5633173219370415</v>
      </c>
      <c r="I44" s="124">
        <f t="shared" si="4"/>
        <v>100</v>
      </c>
      <c r="J44" s="107">
        <v>135827392.64699998</v>
      </c>
      <c r="K44" s="107">
        <v>138917672.92700002</v>
      </c>
      <c r="L44" s="106">
        <f>(K44-J44)/J44*100</f>
        <v>2.275152470924123</v>
      </c>
      <c r="M44" s="115">
        <f t="shared" si="5"/>
        <v>100</v>
      </c>
    </row>
    <row r="45" spans="1:13" ht="15.75">
      <c r="A45" s="129" t="s">
        <v>122</v>
      </c>
      <c r="B45" s="109"/>
      <c r="C45" s="109"/>
      <c r="D45" s="128"/>
      <c r="E45" s="128"/>
      <c r="F45" s="109">
        <f>(F46-F44)</f>
        <v>1280621.3795000017</v>
      </c>
      <c r="G45" s="109">
        <f>(G46-G44)</f>
        <v>1245648.5670699999</v>
      </c>
      <c r="H45" s="109">
        <f t="shared" si="6"/>
        <v>-2.730925235970711</v>
      </c>
      <c r="I45" s="153">
        <f t="shared" si="4"/>
        <v>3.5348348323366454</v>
      </c>
      <c r="J45" s="130">
        <f>(J46-J44)</f>
        <v>2965550.154000014</v>
      </c>
      <c r="K45" s="130">
        <f>(K46-K44)</f>
        <v>14796487.886999995</v>
      </c>
      <c r="L45" s="131">
        <f t="shared" si="2"/>
        <v>398.94579820348315</v>
      </c>
      <c r="M45" s="131">
        <f>K45/K$46*100</f>
        <v>9.625975777797278</v>
      </c>
    </row>
    <row r="46" spans="1:13" s="70" customFormat="1" ht="22.5" customHeight="1">
      <c r="A46" s="132" t="s">
        <v>162</v>
      </c>
      <c r="B46" s="133">
        <v>12518350.63112</v>
      </c>
      <c r="C46" s="133">
        <v>12550989.15898</v>
      </c>
      <c r="D46" s="134">
        <f>(C46-B46)/B46*100</f>
        <v>0.2607254647338521</v>
      </c>
      <c r="E46" s="134">
        <f t="shared" si="3"/>
        <v>100</v>
      </c>
      <c r="F46" s="133">
        <v>35307370.077</v>
      </c>
      <c r="G46" s="133">
        <v>36484878.295</v>
      </c>
      <c r="H46" s="134">
        <f>(G46-F46)/F46*100</f>
        <v>3.3350210322435117</v>
      </c>
      <c r="I46" s="134">
        <f>G44/G$44*100</f>
        <v>100</v>
      </c>
      <c r="J46" s="133">
        <v>138792942.801</v>
      </c>
      <c r="K46" s="133">
        <v>153714160.814</v>
      </c>
      <c r="L46" s="135">
        <f t="shared" si="2"/>
        <v>10.750703682674926</v>
      </c>
      <c r="M46" s="136">
        <f>K46/K$46*100</f>
        <v>100</v>
      </c>
    </row>
    <row r="47" spans="10:11" ht="20.25" customHeight="1" hidden="1">
      <c r="J47" s="111">
        <v>134018670.49699998</v>
      </c>
      <c r="K47" s="111">
        <v>136770401.61351</v>
      </c>
    </row>
    <row r="48" ht="19.5" customHeight="1"/>
    <row r="49" ht="12.75">
      <c r="K49" s="156"/>
    </row>
    <row r="50" spans="7:11" ht="12.75">
      <c r="G50" s="156"/>
      <c r="K50" s="156"/>
    </row>
    <row r="51" ht="12.75">
      <c r="G51" s="156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154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6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37">
      <selection activeCell="C72" sqref="C72:E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1" t="s">
        <v>115</v>
      </c>
      <c r="C1" s="142" t="s">
        <v>20</v>
      </c>
      <c r="D1" s="142" t="s">
        <v>21</v>
      </c>
      <c r="E1" s="142" t="s">
        <v>22</v>
      </c>
      <c r="F1" s="142" t="s">
        <v>23</v>
      </c>
      <c r="G1" s="142" t="s">
        <v>24</v>
      </c>
      <c r="H1" s="142" t="s">
        <v>25</v>
      </c>
      <c r="I1" s="142" t="s">
        <v>26</v>
      </c>
      <c r="J1" s="142" t="s">
        <v>27</v>
      </c>
      <c r="K1" s="142" t="s">
        <v>28</v>
      </c>
      <c r="L1" s="142" t="s">
        <v>0</v>
      </c>
      <c r="M1" s="142" t="s">
        <v>29</v>
      </c>
      <c r="N1" s="142" t="s">
        <v>30</v>
      </c>
      <c r="O1" s="143" t="s">
        <v>19</v>
      </c>
    </row>
    <row r="2" spans="1:15" s="46" customFormat="1" ht="16.5" thickBot="1" thickTop="1">
      <c r="A2" s="20">
        <v>2013</v>
      </c>
      <c r="B2" s="144" t="s">
        <v>2</v>
      </c>
      <c r="C2" s="61">
        <v>1705901.084</v>
      </c>
      <c r="D2" s="61">
        <v>1622041.912</v>
      </c>
      <c r="E2" s="61">
        <v>1731572.446</v>
      </c>
      <c r="F2" s="61"/>
      <c r="G2" s="61"/>
      <c r="H2" s="61"/>
      <c r="I2" s="61"/>
      <c r="J2" s="61"/>
      <c r="K2" s="61"/>
      <c r="L2" s="61"/>
      <c r="M2" s="61"/>
      <c r="N2" s="61"/>
      <c r="O2" s="145">
        <f aca="true" t="shared" si="0" ref="O2:O7">SUM(C2:N2)</f>
        <v>5059515.442</v>
      </c>
    </row>
    <row r="3" spans="1:15" ht="16.5" thickBot="1" thickTop="1">
      <c r="A3" s="45">
        <v>2012</v>
      </c>
      <c r="B3" s="144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45">
        <f t="shared" si="0"/>
        <v>19158123.161</v>
      </c>
    </row>
    <row r="4" spans="1:15" s="46" customFormat="1" ht="16.5" thickBot="1" thickTop="1">
      <c r="A4" s="20">
        <v>2013</v>
      </c>
      <c r="B4" s="146" t="s">
        <v>46</v>
      </c>
      <c r="C4" s="22">
        <v>502038.851</v>
      </c>
      <c r="D4" s="22">
        <v>474110.886</v>
      </c>
      <c r="E4" s="22">
        <v>536481.172</v>
      </c>
      <c r="F4" s="22"/>
      <c r="G4" s="22"/>
      <c r="H4" s="22"/>
      <c r="I4" s="22"/>
      <c r="J4" s="22"/>
      <c r="K4" s="22"/>
      <c r="L4" s="22"/>
      <c r="M4" s="22"/>
      <c r="N4" s="22"/>
      <c r="O4" s="145">
        <f t="shared" si="0"/>
        <v>1512630.909</v>
      </c>
    </row>
    <row r="5" spans="1:15" ht="15.75" thickTop="1">
      <c r="A5" s="45">
        <v>2012</v>
      </c>
      <c r="B5" s="146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45">
        <f t="shared" si="0"/>
        <v>5887660.054</v>
      </c>
    </row>
    <row r="6" spans="1:15" s="46" customFormat="1" ht="15">
      <c r="A6" s="20">
        <v>2013</v>
      </c>
      <c r="B6" s="146" t="s">
        <v>47</v>
      </c>
      <c r="C6" s="22">
        <v>224498.937</v>
      </c>
      <c r="D6" s="22">
        <v>181985.672</v>
      </c>
      <c r="E6" s="22">
        <v>172986.076</v>
      </c>
      <c r="F6" s="22"/>
      <c r="G6" s="22"/>
      <c r="H6" s="22"/>
      <c r="I6" s="22"/>
      <c r="J6" s="22"/>
      <c r="K6" s="22"/>
      <c r="L6" s="22"/>
      <c r="M6" s="22"/>
      <c r="N6" s="22"/>
      <c r="O6" s="147">
        <f t="shared" si="0"/>
        <v>579470.685</v>
      </c>
    </row>
    <row r="7" spans="1:15" ht="15">
      <c r="A7" s="45">
        <v>2012</v>
      </c>
      <c r="B7" s="146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47">
        <f t="shared" si="0"/>
        <v>2184806.5439999998</v>
      </c>
    </row>
    <row r="8" spans="1:15" s="46" customFormat="1" ht="15">
      <c r="A8" s="20">
        <v>2013</v>
      </c>
      <c r="B8" s="146" t="s">
        <v>48</v>
      </c>
      <c r="C8" s="22">
        <v>95412.367</v>
      </c>
      <c r="D8" s="22">
        <v>94416.311</v>
      </c>
      <c r="E8" s="22">
        <v>95988.212</v>
      </c>
      <c r="F8" s="22"/>
      <c r="G8" s="22"/>
      <c r="H8" s="22"/>
      <c r="I8" s="22"/>
      <c r="J8" s="22"/>
      <c r="K8" s="22"/>
      <c r="L8" s="22"/>
      <c r="M8" s="22"/>
      <c r="N8" s="22"/>
      <c r="O8" s="147">
        <f aca="true" t="shared" si="1" ref="O8:O61">SUM(C8:N8)</f>
        <v>285816.89</v>
      </c>
    </row>
    <row r="9" spans="1:15" ht="15">
      <c r="A9" s="45">
        <v>2012</v>
      </c>
      <c r="B9" s="146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47">
        <f t="shared" si="1"/>
        <v>1262118.7310000001</v>
      </c>
    </row>
    <row r="10" spans="1:15" s="46" customFormat="1" ht="15">
      <c r="A10" s="20">
        <v>2013</v>
      </c>
      <c r="B10" s="146" t="s">
        <v>49</v>
      </c>
      <c r="C10" s="22">
        <v>107131.213</v>
      </c>
      <c r="D10" s="22">
        <v>109586.418</v>
      </c>
      <c r="E10" s="22">
        <v>114719.088</v>
      </c>
      <c r="F10" s="22"/>
      <c r="G10" s="22"/>
      <c r="H10" s="22"/>
      <c r="I10" s="22"/>
      <c r="J10" s="22"/>
      <c r="K10" s="22"/>
      <c r="L10" s="22"/>
      <c r="M10" s="22"/>
      <c r="N10" s="22"/>
      <c r="O10" s="147">
        <f t="shared" si="1"/>
        <v>331436.719</v>
      </c>
    </row>
    <row r="11" spans="1:15" ht="15">
      <c r="A11" s="45">
        <v>2012</v>
      </c>
      <c r="B11" s="146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47">
        <f t="shared" si="1"/>
        <v>1367594.059</v>
      </c>
    </row>
    <row r="12" spans="1:15" s="46" customFormat="1" ht="15">
      <c r="A12" s="20">
        <v>2013</v>
      </c>
      <c r="B12" s="146" t="s">
        <v>50</v>
      </c>
      <c r="C12" s="22">
        <v>178847.027</v>
      </c>
      <c r="D12" s="22">
        <v>134949.562</v>
      </c>
      <c r="E12" s="22">
        <v>136212.643</v>
      </c>
      <c r="F12" s="22"/>
      <c r="G12" s="22"/>
      <c r="H12" s="22"/>
      <c r="I12" s="22"/>
      <c r="J12" s="22"/>
      <c r="K12" s="22"/>
      <c r="L12" s="22"/>
      <c r="M12" s="22"/>
      <c r="N12" s="22"/>
      <c r="O12" s="147">
        <f t="shared" si="1"/>
        <v>450009.2320000001</v>
      </c>
    </row>
    <row r="13" spans="1:15" ht="15">
      <c r="A13" s="45">
        <v>2012</v>
      </c>
      <c r="B13" s="146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47">
        <f t="shared" si="1"/>
        <v>1805461.43</v>
      </c>
    </row>
    <row r="14" spans="1:15" s="46" customFormat="1" ht="15">
      <c r="A14" s="20">
        <v>2013</v>
      </c>
      <c r="B14" s="146" t="s">
        <v>51</v>
      </c>
      <c r="C14" s="22">
        <v>44861.971</v>
      </c>
      <c r="D14" s="22">
        <v>52536.747</v>
      </c>
      <c r="E14" s="22">
        <v>62528.033</v>
      </c>
      <c r="F14" s="22"/>
      <c r="G14" s="22"/>
      <c r="H14" s="22"/>
      <c r="I14" s="22"/>
      <c r="J14" s="22"/>
      <c r="K14" s="22"/>
      <c r="L14" s="22"/>
      <c r="M14" s="22"/>
      <c r="N14" s="22"/>
      <c r="O14" s="147">
        <f t="shared" si="1"/>
        <v>159926.751</v>
      </c>
    </row>
    <row r="15" spans="1:15" ht="15">
      <c r="A15" s="45">
        <v>2012</v>
      </c>
      <c r="B15" s="146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47">
        <f t="shared" si="1"/>
        <v>201552.397</v>
      </c>
    </row>
    <row r="16" spans="1:15" ht="15">
      <c r="A16" s="20">
        <v>2013</v>
      </c>
      <c r="B16" s="146" t="s">
        <v>153</v>
      </c>
      <c r="C16" s="22">
        <v>66731.807</v>
      </c>
      <c r="D16" s="22">
        <v>101106.596</v>
      </c>
      <c r="E16" s="22">
        <v>93740.384</v>
      </c>
      <c r="F16" s="22"/>
      <c r="G16" s="22"/>
      <c r="H16" s="22"/>
      <c r="I16" s="22"/>
      <c r="J16" s="22"/>
      <c r="K16" s="22"/>
      <c r="L16" s="22"/>
      <c r="M16" s="22"/>
      <c r="N16" s="22"/>
      <c r="O16" s="147">
        <f t="shared" si="1"/>
        <v>261578.787</v>
      </c>
    </row>
    <row r="17" spans="1:15" ht="15">
      <c r="A17" s="45">
        <v>2012</v>
      </c>
      <c r="B17" s="146" t="s">
        <v>153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7">
        <f t="shared" si="1"/>
        <v>845710.993</v>
      </c>
    </row>
    <row r="18" spans="1:15" ht="15">
      <c r="A18" s="20">
        <v>2013</v>
      </c>
      <c r="B18" s="146" t="s">
        <v>127</v>
      </c>
      <c r="C18" s="22">
        <v>5252.546</v>
      </c>
      <c r="D18" s="22">
        <v>8985.271</v>
      </c>
      <c r="E18" s="22">
        <v>9256.654</v>
      </c>
      <c r="F18" s="22"/>
      <c r="G18" s="22"/>
      <c r="H18" s="22"/>
      <c r="I18" s="22"/>
      <c r="J18" s="22"/>
      <c r="K18" s="22"/>
      <c r="L18" s="22"/>
      <c r="M18" s="22"/>
      <c r="N18" s="22"/>
      <c r="O18" s="147">
        <f t="shared" si="1"/>
        <v>23494.471</v>
      </c>
    </row>
    <row r="19" spans="1:15" ht="15">
      <c r="A19" s="45">
        <v>2012</v>
      </c>
      <c r="B19" s="146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47">
        <f t="shared" si="1"/>
        <v>73176.65400000001</v>
      </c>
    </row>
    <row r="20" spans="1:15" ht="15">
      <c r="A20" s="20">
        <v>2013</v>
      </c>
      <c r="B20" s="146" t="s">
        <v>110</v>
      </c>
      <c r="C20" s="22">
        <v>171513.262</v>
      </c>
      <c r="D20" s="23">
        <v>149684.255</v>
      </c>
      <c r="E20" s="22">
        <v>146495.565</v>
      </c>
      <c r="F20" s="22"/>
      <c r="G20" s="22"/>
      <c r="H20" s="22"/>
      <c r="I20" s="22"/>
      <c r="J20" s="22"/>
      <c r="K20" s="22"/>
      <c r="L20" s="22"/>
      <c r="M20" s="22"/>
      <c r="N20" s="22"/>
      <c r="O20" s="147">
        <f t="shared" si="1"/>
        <v>467693.082</v>
      </c>
    </row>
    <row r="21" spans="1:15" ht="15">
      <c r="A21" s="45">
        <v>2012</v>
      </c>
      <c r="B21" s="146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47">
        <f t="shared" si="1"/>
        <v>1664276.5020000003</v>
      </c>
    </row>
    <row r="22" spans="1:15" ht="15">
      <c r="A22" s="20">
        <v>2013</v>
      </c>
      <c r="B22" s="146" t="s">
        <v>52</v>
      </c>
      <c r="C22" s="22">
        <v>309613.104</v>
      </c>
      <c r="D22" s="23">
        <v>314680.192</v>
      </c>
      <c r="E22" s="22">
        <v>363164.618</v>
      </c>
      <c r="F22" s="22"/>
      <c r="G22" s="22"/>
      <c r="H22" s="22"/>
      <c r="I22" s="22"/>
      <c r="J22" s="22"/>
      <c r="K22" s="22"/>
      <c r="L22" s="22"/>
      <c r="M22" s="22"/>
      <c r="N22" s="22"/>
      <c r="O22" s="147">
        <f t="shared" si="1"/>
        <v>987457.914</v>
      </c>
    </row>
    <row r="23" spans="1:15" ht="15">
      <c r="A23" s="45">
        <v>2012</v>
      </c>
      <c r="B23" s="146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47">
        <f t="shared" si="1"/>
        <v>3865765.7980000004</v>
      </c>
    </row>
    <row r="24" spans="1:15" ht="15">
      <c r="A24" s="20">
        <v>2013</v>
      </c>
      <c r="B24" s="144" t="s">
        <v>10</v>
      </c>
      <c r="C24" s="21">
        <v>8910295.676</v>
      </c>
      <c r="D24" s="21">
        <v>9650951.03</v>
      </c>
      <c r="E24" s="21">
        <v>10448336.892</v>
      </c>
      <c r="F24" s="21"/>
      <c r="G24" s="21"/>
      <c r="H24" s="21"/>
      <c r="I24" s="21"/>
      <c r="J24" s="21"/>
      <c r="K24" s="21"/>
      <c r="L24" s="21"/>
      <c r="M24" s="21"/>
      <c r="N24" s="21"/>
      <c r="O24" s="147">
        <f t="shared" si="1"/>
        <v>29009583.598</v>
      </c>
    </row>
    <row r="25" spans="1:15" ht="15">
      <c r="A25" s="45">
        <v>2012</v>
      </c>
      <c r="B25" s="144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47">
        <f t="shared" si="1"/>
        <v>114370279.116</v>
      </c>
    </row>
    <row r="26" spans="1:15" ht="15">
      <c r="A26" s="20">
        <v>2013</v>
      </c>
      <c r="B26" s="146" t="s">
        <v>53</v>
      </c>
      <c r="C26" s="22">
        <v>684375.019</v>
      </c>
      <c r="D26" s="22">
        <v>652098.523</v>
      </c>
      <c r="E26" s="22">
        <v>737151.354</v>
      </c>
      <c r="F26" s="22"/>
      <c r="G26" s="22"/>
      <c r="H26" s="22"/>
      <c r="I26" s="22"/>
      <c r="J26" s="22"/>
      <c r="K26" s="22"/>
      <c r="L26" s="22"/>
      <c r="M26" s="22"/>
      <c r="N26" s="22"/>
      <c r="O26" s="147">
        <f t="shared" si="1"/>
        <v>2073624.896</v>
      </c>
    </row>
    <row r="27" spans="1:15" ht="15">
      <c r="A27" s="45">
        <v>2012</v>
      </c>
      <c r="B27" s="146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47">
        <f t="shared" si="1"/>
        <v>7849701.603999998</v>
      </c>
    </row>
    <row r="28" spans="1:15" ht="15">
      <c r="A28" s="20">
        <v>2013</v>
      </c>
      <c r="B28" s="146" t="s">
        <v>54</v>
      </c>
      <c r="C28" s="22">
        <v>115510.969</v>
      </c>
      <c r="D28" s="22">
        <v>130803.228</v>
      </c>
      <c r="E28" s="22">
        <v>154617.096</v>
      </c>
      <c r="F28" s="22"/>
      <c r="G28" s="22"/>
      <c r="H28" s="22"/>
      <c r="I28" s="22"/>
      <c r="J28" s="22"/>
      <c r="K28" s="22"/>
      <c r="L28" s="22"/>
      <c r="M28" s="22"/>
      <c r="N28" s="22"/>
      <c r="O28" s="147">
        <f t="shared" si="1"/>
        <v>400931.29299999995</v>
      </c>
    </row>
    <row r="29" spans="1:15" ht="15">
      <c r="A29" s="45">
        <v>2012</v>
      </c>
      <c r="B29" s="146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47">
        <f t="shared" si="1"/>
        <v>1605069.0729999996</v>
      </c>
    </row>
    <row r="30" spans="1:15" s="46" customFormat="1" ht="15">
      <c r="A30" s="20">
        <v>2013</v>
      </c>
      <c r="B30" s="146" t="s">
        <v>55</v>
      </c>
      <c r="C30" s="22">
        <v>166840.588</v>
      </c>
      <c r="D30" s="22">
        <v>162038.063</v>
      </c>
      <c r="E30" s="22">
        <v>171299.594</v>
      </c>
      <c r="F30" s="22"/>
      <c r="G30" s="22"/>
      <c r="H30" s="22"/>
      <c r="I30" s="22"/>
      <c r="J30" s="22"/>
      <c r="K30" s="22"/>
      <c r="L30" s="22"/>
      <c r="M30" s="22"/>
      <c r="N30" s="22"/>
      <c r="O30" s="147">
        <f t="shared" si="1"/>
        <v>500178.245</v>
      </c>
    </row>
    <row r="31" spans="1:15" ht="15">
      <c r="A31" s="45">
        <v>2012</v>
      </c>
      <c r="B31" s="146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47">
        <f t="shared" si="1"/>
        <v>2011941.1270000003</v>
      </c>
    </row>
    <row r="32" spans="1:15" ht="15">
      <c r="A32" s="20">
        <v>2013</v>
      </c>
      <c r="B32" s="146" t="s">
        <v>80</v>
      </c>
      <c r="C32" s="22">
        <v>1314447.815</v>
      </c>
      <c r="D32" s="22">
        <v>1448818.204</v>
      </c>
      <c r="E32" s="22">
        <v>1463449.196</v>
      </c>
      <c r="F32" s="23"/>
      <c r="G32" s="23"/>
      <c r="H32" s="23"/>
      <c r="I32" s="23"/>
      <c r="J32" s="23"/>
      <c r="K32" s="23"/>
      <c r="L32" s="23"/>
      <c r="M32" s="23"/>
      <c r="N32" s="23"/>
      <c r="O32" s="147">
        <f t="shared" si="1"/>
        <v>4226715.215</v>
      </c>
    </row>
    <row r="33" spans="1:15" ht="15">
      <c r="A33" s="45">
        <v>2012</v>
      </c>
      <c r="B33" s="146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47">
        <f t="shared" si="1"/>
        <v>17542394.407</v>
      </c>
    </row>
    <row r="34" spans="1:15" ht="15">
      <c r="A34" s="20">
        <v>2013</v>
      </c>
      <c r="B34" s="146" t="s">
        <v>56</v>
      </c>
      <c r="C34" s="22">
        <v>1405294.773</v>
      </c>
      <c r="D34" s="22">
        <v>1402240.286</v>
      </c>
      <c r="E34" s="22">
        <v>1523550.763</v>
      </c>
      <c r="F34" s="22"/>
      <c r="G34" s="22"/>
      <c r="H34" s="22"/>
      <c r="I34" s="22"/>
      <c r="J34" s="22"/>
      <c r="K34" s="22"/>
      <c r="L34" s="22"/>
      <c r="M34" s="22"/>
      <c r="N34" s="22"/>
      <c r="O34" s="147">
        <f t="shared" si="1"/>
        <v>4331085.822000001</v>
      </c>
    </row>
    <row r="35" spans="1:15" ht="15">
      <c r="A35" s="45">
        <v>2012</v>
      </c>
      <c r="B35" s="146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47">
        <f t="shared" si="1"/>
        <v>16088098.563999997</v>
      </c>
    </row>
    <row r="36" spans="1:15" ht="15">
      <c r="A36" s="20">
        <v>2013</v>
      </c>
      <c r="B36" s="146" t="s">
        <v>118</v>
      </c>
      <c r="C36" s="22">
        <v>1488881.955</v>
      </c>
      <c r="D36" s="22">
        <v>1787206.269</v>
      </c>
      <c r="E36" s="22">
        <v>1869681.382</v>
      </c>
      <c r="F36" s="22"/>
      <c r="G36" s="22"/>
      <c r="H36" s="22"/>
      <c r="I36" s="22"/>
      <c r="J36" s="22"/>
      <c r="K36" s="22"/>
      <c r="L36" s="22"/>
      <c r="M36" s="22"/>
      <c r="N36" s="22"/>
      <c r="O36" s="147">
        <f t="shared" si="1"/>
        <v>5145769.606000001</v>
      </c>
    </row>
    <row r="37" spans="1:15" ht="15">
      <c r="A37" s="45">
        <v>2012</v>
      </c>
      <c r="B37" s="146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47">
        <f t="shared" si="1"/>
        <v>19063426.772</v>
      </c>
    </row>
    <row r="38" spans="1:15" ht="15">
      <c r="A38" s="20">
        <v>2013</v>
      </c>
      <c r="B38" s="146" t="s">
        <v>121</v>
      </c>
      <c r="C38" s="22">
        <v>48952.629</v>
      </c>
      <c r="D38" s="22">
        <v>162614.757</v>
      </c>
      <c r="E38" s="22">
        <v>92535.739</v>
      </c>
      <c r="F38" s="22"/>
      <c r="G38" s="22"/>
      <c r="H38" s="22"/>
      <c r="I38" s="22"/>
      <c r="J38" s="22"/>
      <c r="K38" s="22"/>
      <c r="L38" s="22"/>
      <c r="M38" s="22"/>
      <c r="N38" s="22"/>
      <c r="O38" s="147">
        <f t="shared" si="1"/>
        <v>304103.125</v>
      </c>
    </row>
    <row r="39" spans="1:15" ht="15">
      <c r="A39" s="45">
        <v>2012</v>
      </c>
      <c r="B39" s="146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7">
        <f t="shared" si="1"/>
        <v>811245.7660000002</v>
      </c>
    </row>
    <row r="40" spans="1:15" ht="15">
      <c r="A40" s="20">
        <v>2013</v>
      </c>
      <c r="B40" s="146" t="s">
        <v>111</v>
      </c>
      <c r="C40" s="22">
        <v>833388.91</v>
      </c>
      <c r="D40" s="22">
        <v>842676.549</v>
      </c>
      <c r="E40" s="22">
        <v>914442.508</v>
      </c>
      <c r="F40" s="22"/>
      <c r="G40" s="22"/>
      <c r="H40" s="22"/>
      <c r="I40" s="22"/>
      <c r="J40" s="22"/>
      <c r="K40" s="22"/>
      <c r="L40" s="22"/>
      <c r="M40" s="22"/>
      <c r="N40" s="22"/>
      <c r="O40" s="147">
        <f t="shared" si="1"/>
        <v>2590507.967</v>
      </c>
    </row>
    <row r="41" spans="1:15" ht="15">
      <c r="A41" s="45">
        <v>2012</v>
      </c>
      <c r="B41" s="146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47">
        <f t="shared" si="1"/>
        <v>11811672.968999999</v>
      </c>
    </row>
    <row r="42" spans="1:15" ht="15">
      <c r="A42" s="20">
        <v>2013</v>
      </c>
      <c r="B42" s="146" t="s">
        <v>57</v>
      </c>
      <c r="C42" s="22">
        <v>433821.559</v>
      </c>
      <c r="D42" s="22">
        <v>438515.138</v>
      </c>
      <c r="E42" s="22">
        <v>515164.444</v>
      </c>
      <c r="F42" s="22"/>
      <c r="G42" s="22"/>
      <c r="H42" s="22"/>
      <c r="I42" s="22"/>
      <c r="J42" s="22"/>
      <c r="K42" s="22"/>
      <c r="L42" s="22"/>
      <c r="M42" s="22"/>
      <c r="N42" s="22"/>
      <c r="O42" s="147">
        <f t="shared" si="1"/>
        <v>1387501.1409999998</v>
      </c>
    </row>
    <row r="43" spans="1:15" ht="15">
      <c r="A43" s="45">
        <v>2012</v>
      </c>
      <c r="B43" s="146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47">
        <f t="shared" si="1"/>
        <v>5327523.591999999</v>
      </c>
    </row>
    <row r="44" spans="1:15" ht="15">
      <c r="A44" s="20">
        <v>2013</v>
      </c>
      <c r="B44" s="146" t="s">
        <v>81</v>
      </c>
      <c r="C44" s="22">
        <v>510902.486</v>
      </c>
      <c r="D44" s="22">
        <v>539131.61</v>
      </c>
      <c r="E44" s="22">
        <v>587144.692</v>
      </c>
      <c r="F44" s="22"/>
      <c r="G44" s="22"/>
      <c r="H44" s="22"/>
      <c r="I44" s="22"/>
      <c r="J44" s="22"/>
      <c r="K44" s="22"/>
      <c r="L44" s="22"/>
      <c r="M44" s="22"/>
      <c r="N44" s="22"/>
      <c r="O44" s="147">
        <f t="shared" si="1"/>
        <v>1637178.788</v>
      </c>
    </row>
    <row r="45" spans="1:15" ht="15">
      <c r="A45" s="45">
        <v>2012</v>
      </c>
      <c r="B45" s="146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47">
        <f t="shared" si="1"/>
        <v>6367209.05</v>
      </c>
    </row>
    <row r="46" spans="1:15" ht="15">
      <c r="A46" s="20">
        <v>2013</v>
      </c>
      <c r="B46" s="146" t="s">
        <v>134</v>
      </c>
      <c r="C46" s="22">
        <v>1163316.805</v>
      </c>
      <c r="D46" s="22">
        <v>1240508.9</v>
      </c>
      <c r="E46" s="22">
        <v>1466146.153</v>
      </c>
      <c r="F46" s="22"/>
      <c r="G46" s="22"/>
      <c r="H46" s="22"/>
      <c r="I46" s="22"/>
      <c r="J46" s="22"/>
      <c r="K46" s="22"/>
      <c r="L46" s="22"/>
      <c r="M46" s="22"/>
      <c r="N46" s="22"/>
      <c r="O46" s="147">
        <f t="shared" si="1"/>
        <v>3869971.858</v>
      </c>
    </row>
    <row r="47" spans="1:15" ht="15">
      <c r="A47" s="45">
        <v>2012</v>
      </c>
      <c r="B47" s="146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47">
        <f t="shared" si="1"/>
        <v>15563898.467999998</v>
      </c>
    </row>
    <row r="48" spans="1:15" ht="15">
      <c r="A48" s="20">
        <v>2013</v>
      </c>
      <c r="B48" s="146" t="s">
        <v>143</v>
      </c>
      <c r="C48" s="22">
        <v>233180.226</v>
      </c>
      <c r="D48" s="22">
        <v>236962.098</v>
      </c>
      <c r="E48" s="22">
        <v>290146.793</v>
      </c>
      <c r="F48" s="22"/>
      <c r="G48" s="22"/>
      <c r="H48" s="22"/>
      <c r="I48" s="22"/>
      <c r="J48" s="22"/>
      <c r="K48" s="22"/>
      <c r="L48" s="22"/>
      <c r="M48" s="22"/>
      <c r="N48" s="22"/>
      <c r="O48" s="147">
        <f t="shared" si="1"/>
        <v>760289.1170000001</v>
      </c>
    </row>
    <row r="49" spans="1:15" ht="15">
      <c r="A49" s="45">
        <v>2012</v>
      </c>
      <c r="B49" s="146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47">
        <f t="shared" si="1"/>
        <v>3102249.5000000005</v>
      </c>
    </row>
    <row r="50" spans="1:15" ht="15">
      <c r="A50" s="20">
        <v>2013</v>
      </c>
      <c r="B50" s="146" t="s">
        <v>142</v>
      </c>
      <c r="C50" s="22">
        <v>154434.619</v>
      </c>
      <c r="D50" s="22">
        <v>203437.503</v>
      </c>
      <c r="E50" s="22">
        <v>192081.939</v>
      </c>
      <c r="F50" s="22"/>
      <c r="G50" s="22"/>
      <c r="H50" s="22"/>
      <c r="I50" s="22"/>
      <c r="J50" s="22"/>
      <c r="K50" s="22"/>
      <c r="L50" s="22"/>
      <c r="M50" s="22"/>
      <c r="N50" s="22"/>
      <c r="O50" s="147">
        <f t="shared" si="1"/>
        <v>549954.061</v>
      </c>
    </row>
    <row r="51" spans="1:15" ht="15">
      <c r="A51" s="45">
        <v>2012</v>
      </c>
      <c r="B51" s="146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47">
        <f t="shared" si="1"/>
        <v>2083084.2319999998</v>
      </c>
    </row>
    <row r="52" spans="1:15" ht="15">
      <c r="A52" s="20">
        <v>2013</v>
      </c>
      <c r="B52" s="146" t="s">
        <v>152</v>
      </c>
      <c r="C52" s="22">
        <v>72843.811</v>
      </c>
      <c r="D52" s="22">
        <v>91268.219</v>
      </c>
      <c r="E52" s="22">
        <v>108122.329</v>
      </c>
      <c r="F52" s="22"/>
      <c r="G52" s="22"/>
      <c r="H52" s="22"/>
      <c r="I52" s="22"/>
      <c r="J52" s="22"/>
      <c r="K52" s="22"/>
      <c r="L52" s="22"/>
      <c r="M52" s="22"/>
      <c r="N52" s="22"/>
      <c r="O52" s="147">
        <f t="shared" si="1"/>
        <v>272234.359</v>
      </c>
    </row>
    <row r="53" spans="1:15" ht="15">
      <c r="A53" s="45">
        <v>2012</v>
      </c>
      <c r="B53" s="146" t="s">
        <v>152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47">
        <f t="shared" si="1"/>
        <v>1262370.587</v>
      </c>
    </row>
    <row r="54" spans="1:15" ht="15">
      <c r="A54" s="20">
        <v>2013</v>
      </c>
      <c r="B54" s="146" t="s">
        <v>149</v>
      </c>
      <c r="C54" s="22">
        <v>276951.645</v>
      </c>
      <c r="D54" s="22">
        <v>303775.934</v>
      </c>
      <c r="E54" s="22">
        <v>350624.358</v>
      </c>
      <c r="F54" s="22"/>
      <c r="G54" s="22"/>
      <c r="H54" s="22"/>
      <c r="I54" s="22"/>
      <c r="J54" s="22"/>
      <c r="K54" s="22"/>
      <c r="L54" s="22"/>
      <c r="M54" s="22"/>
      <c r="N54" s="22"/>
      <c r="O54" s="147">
        <f t="shared" si="1"/>
        <v>931351.937</v>
      </c>
    </row>
    <row r="55" spans="1:15" ht="15">
      <c r="A55" s="45">
        <v>2012</v>
      </c>
      <c r="B55" s="146" t="s">
        <v>149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47">
        <f t="shared" si="1"/>
        <v>3797942.3890000004</v>
      </c>
    </row>
    <row r="56" spans="1:15" ht="15">
      <c r="A56" s="20">
        <v>2013</v>
      </c>
      <c r="B56" s="146" t="s">
        <v>58</v>
      </c>
      <c r="C56" s="22">
        <v>7151.865</v>
      </c>
      <c r="D56" s="22">
        <v>8855.749</v>
      </c>
      <c r="E56" s="22">
        <v>12178.552</v>
      </c>
      <c r="F56" s="22"/>
      <c r="G56" s="22"/>
      <c r="H56" s="22"/>
      <c r="I56" s="22"/>
      <c r="J56" s="22"/>
      <c r="K56" s="22"/>
      <c r="L56" s="22"/>
      <c r="M56" s="22"/>
      <c r="N56" s="22"/>
      <c r="O56" s="147">
        <f t="shared" si="1"/>
        <v>28186.165999999997</v>
      </c>
    </row>
    <row r="57" spans="1:15" ht="15">
      <c r="A57" s="45">
        <v>2012</v>
      </c>
      <c r="B57" s="146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47">
        <f t="shared" si="1"/>
        <v>82451.01800000001</v>
      </c>
    </row>
    <row r="58" spans="1:15" ht="15">
      <c r="A58" s="20">
        <v>2013</v>
      </c>
      <c r="B58" s="144" t="s">
        <v>17</v>
      </c>
      <c r="C58" s="21">
        <v>395763.158</v>
      </c>
      <c r="D58" s="21">
        <v>403287.709</v>
      </c>
      <c r="E58" s="21">
        <v>371079.821</v>
      </c>
      <c r="F58" s="21"/>
      <c r="G58" s="21"/>
      <c r="H58" s="21"/>
      <c r="I58" s="21"/>
      <c r="J58" s="21"/>
      <c r="K58" s="21"/>
      <c r="L58" s="21"/>
      <c r="M58" s="21"/>
      <c r="N58" s="21"/>
      <c r="O58" s="147">
        <f t="shared" si="1"/>
        <v>1170130.688</v>
      </c>
    </row>
    <row r="59" spans="1:15" ht="15">
      <c r="A59" s="45">
        <v>2012</v>
      </c>
      <c r="B59" s="144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47">
        <f t="shared" si="1"/>
        <v>4181526.4130000006</v>
      </c>
    </row>
    <row r="60" spans="1:15" ht="15">
      <c r="A60" s="20">
        <v>2013</v>
      </c>
      <c r="B60" s="146" t="s">
        <v>59</v>
      </c>
      <c r="C60" s="22">
        <v>395796.3</v>
      </c>
      <c r="D60" s="22">
        <v>403287.727</v>
      </c>
      <c r="E60" s="22">
        <v>282575.407</v>
      </c>
      <c r="F60" s="22"/>
      <c r="G60" s="22"/>
      <c r="H60" s="22"/>
      <c r="I60" s="22"/>
      <c r="J60" s="22"/>
      <c r="K60" s="22"/>
      <c r="L60" s="22"/>
      <c r="M60" s="22"/>
      <c r="N60" s="22"/>
      <c r="O60" s="147">
        <f t="shared" si="1"/>
        <v>1081659.434</v>
      </c>
    </row>
    <row r="61" spans="1:15" ht="15.75" thickBot="1">
      <c r="A61" s="45">
        <v>2012</v>
      </c>
      <c r="B61" s="146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47">
        <f t="shared" si="1"/>
        <v>4181526.4130000006</v>
      </c>
    </row>
    <row r="62" spans="1:15" s="103" customFormat="1" ht="15" customHeight="1" thickBot="1">
      <c r="A62" s="101">
        <v>2002</v>
      </c>
      <c r="B62" s="148" t="s">
        <v>18</v>
      </c>
      <c r="C62" s="102">
        <v>2607319.6610000003</v>
      </c>
      <c r="D62" s="102">
        <v>2383772.9540000013</v>
      </c>
      <c r="E62" s="102">
        <v>2918943.521000001</v>
      </c>
      <c r="F62" s="102">
        <v>2742857.9220000007</v>
      </c>
      <c r="G62" s="102">
        <v>3000325.242999999</v>
      </c>
      <c r="H62" s="102">
        <v>2770693.8810000005</v>
      </c>
      <c r="I62" s="102">
        <v>3103851.862000001</v>
      </c>
      <c r="J62" s="102">
        <v>2975888.974000001</v>
      </c>
      <c r="K62" s="102">
        <v>3218206.861000001</v>
      </c>
      <c r="L62" s="102">
        <v>3501128.02</v>
      </c>
      <c r="M62" s="102">
        <v>3593604.8959999993</v>
      </c>
      <c r="N62" s="102">
        <v>3242495.233999999</v>
      </c>
      <c r="O62" s="149">
        <f aca="true" t="shared" si="2" ref="O62:O69">SUM(C62:N62)</f>
        <v>36059089.029</v>
      </c>
    </row>
    <row r="63" spans="1:15" s="103" customFormat="1" ht="15" customHeight="1" thickBot="1">
      <c r="A63" s="101">
        <v>2003</v>
      </c>
      <c r="B63" s="148" t="s">
        <v>18</v>
      </c>
      <c r="C63" s="102">
        <v>3533705.5820000004</v>
      </c>
      <c r="D63" s="102">
        <v>2923460.39</v>
      </c>
      <c r="E63" s="102">
        <v>3908255.9910000004</v>
      </c>
      <c r="F63" s="102">
        <v>3662183.449000002</v>
      </c>
      <c r="G63" s="102">
        <v>3860471.3</v>
      </c>
      <c r="H63" s="102">
        <v>3796113.5220000003</v>
      </c>
      <c r="I63" s="102">
        <v>4236114.264</v>
      </c>
      <c r="J63" s="102">
        <v>3828726.17</v>
      </c>
      <c r="K63" s="102">
        <v>4114677.5230000005</v>
      </c>
      <c r="L63" s="102">
        <v>4824388.259000002</v>
      </c>
      <c r="M63" s="102">
        <v>3969697.458000001</v>
      </c>
      <c r="N63" s="102">
        <v>4595042.393999998</v>
      </c>
      <c r="O63" s="149">
        <f t="shared" si="2"/>
        <v>47252836.302000016</v>
      </c>
    </row>
    <row r="64" spans="1:15" s="103" customFormat="1" ht="15" customHeight="1" thickBot="1">
      <c r="A64" s="101">
        <v>2004</v>
      </c>
      <c r="B64" s="148" t="s">
        <v>18</v>
      </c>
      <c r="C64" s="102">
        <v>4619660.84</v>
      </c>
      <c r="D64" s="102">
        <v>3664503.0430000005</v>
      </c>
      <c r="E64" s="102">
        <v>5218042.176999998</v>
      </c>
      <c r="F64" s="102">
        <v>5072462.993999997</v>
      </c>
      <c r="G64" s="102">
        <v>5170061.604999999</v>
      </c>
      <c r="H64" s="102">
        <v>5284383.285999999</v>
      </c>
      <c r="I64" s="102">
        <v>5632138.798</v>
      </c>
      <c r="J64" s="102">
        <v>4707491.283999999</v>
      </c>
      <c r="K64" s="102">
        <v>5656283.520999999</v>
      </c>
      <c r="L64" s="102">
        <v>5867342.121</v>
      </c>
      <c r="M64" s="102">
        <v>5733908.976</v>
      </c>
      <c r="N64" s="102">
        <v>6540874.174999999</v>
      </c>
      <c r="O64" s="149">
        <f t="shared" si="2"/>
        <v>63167152.81999999</v>
      </c>
    </row>
    <row r="65" spans="1:15" s="103" customFormat="1" ht="15" customHeight="1" thickBot="1">
      <c r="A65" s="101">
        <v>2005</v>
      </c>
      <c r="B65" s="148" t="s">
        <v>18</v>
      </c>
      <c r="C65" s="102">
        <v>4997279.724</v>
      </c>
      <c r="D65" s="102">
        <v>5651741.2519999975</v>
      </c>
      <c r="E65" s="102">
        <v>6591859.217999999</v>
      </c>
      <c r="F65" s="102">
        <v>6128131.877999999</v>
      </c>
      <c r="G65" s="102">
        <v>5977226.217</v>
      </c>
      <c r="H65" s="102">
        <v>6038534.367</v>
      </c>
      <c r="I65" s="102">
        <v>5763466.353000001</v>
      </c>
      <c r="J65" s="102">
        <v>5552867.211999998</v>
      </c>
      <c r="K65" s="102">
        <v>6814268.940999999</v>
      </c>
      <c r="L65" s="102">
        <v>6772178.569</v>
      </c>
      <c r="M65" s="102">
        <v>5942575.782000001</v>
      </c>
      <c r="N65" s="102">
        <v>7246278.630000002</v>
      </c>
      <c r="O65" s="149">
        <f t="shared" si="2"/>
        <v>73476408.14299999</v>
      </c>
    </row>
    <row r="66" spans="1:15" s="103" customFormat="1" ht="15" customHeight="1" thickBot="1">
      <c r="A66" s="101">
        <v>2006</v>
      </c>
      <c r="B66" s="148" t="s">
        <v>18</v>
      </c>
      <c r="C66" s="102">
        <v>5133048.880999998</v>
      </c>
      <c r="D66" s="102">
        <v>6058251.279</v>
      </c>
      <c r="E66" s="102">
        <v>7411101.658999997</v>
      </c>
      <c r="F66" s="102">
        <v>6456090.261000001</v>
      </c>
      <c r="G66" s="102">
        <v>7041543.246999999</v>
      </c>
      <c r="H66" s="102">
        <v>7815434.6219999995</v>
      </c>
      <c r="I66" s="102">
        <v>7067411.478999999</v>
      </c>
      <c r="J66" s="102">
        <v>6811202.410000001</v>
      </c>
      <c r="K66" s="102">
        <v>7606551.095</v>
      </c>
      <c r="L66" s="102">
        <v>6888812.549000001</v>
      </c>
      <c r="M66" s="102">
        <v>8641474.556000004</v>
      </c>
      <c r="N66" s="102">
        <v>8603753.479999999</v>
      </c>
      <c r="O66" s="149">
        <f t="shared" si="2"/>
        <v>85534675.518</v>
      </c>
    </row>
    <row r="67" spans="1:15" s="103" customFormat="1" ht="15" customHeight="1" thickBot="1">
      <c r="A67" s="101">
        <v>2007</v>
      </c>
      <c r="B67" s="148" t="s">
        <v>18</v>
      </c>
      <c r="C67" s="102">
        <v>6564559.7930000005</v>
      </c>
      <c r="D67" s="102">
        <v>7656951.608</v>
      </c>
      <c r="E67" s="102">
        <v>8957851.621000005</v>
      </c>
      <c r="F67" s="102">
        <v>8313312.004999998</v>
      </c>
      <c r="G67" s="102">
        <v>9147620.042000001</v>
      </c>
      <c r="H67" s="102">
        <v>8980247.437</v>
      </c>
      <c r="I67" s="102">
        <v>8937741.591000002</v>
      </c>
      <c r="J67" s="102">
        <v>8736689.092000002</v>
      </c>
      <c r="K67" s="102">
        <v>9038743.896</v>
      </c>
      <c r="L67" s="102">
        <v>9895216.622</v>
      </c>
      <c r="M67" s="102">
        <v>11318798.219999997</v>
      </c>
      <c r="N67" s="102">
        <v>9724017.977000004</v>
      </c>
      <c r="O67" s="149">
        <f t="shared" si="2"/>
        <v>107271749.904</v>
      </c>
    </row>
    <row r="68" spans="1:15" s="103" customFormat="1" ht="15" customHeight="1" thickBot="1">
      <c r="A68" s="101">
        <v>2008</v>
      </c>
      <c r="B68" s="148" t="s">
        <v>18</v>
      </c>
      <c r="C68" s="102">
        <v>10632207.041</v>
      </c>
      <c r="D68" s="102">
        <v>11077899.120000005</v>
      </c>
      <c r="E68" s="102">
        <v>11428587.234000001</v>
      </c>
      <c r="F68" s="102">
        <v>11363963.502999999</v>
      </c>
      <c r="G68" s="102">
        <v>12477968.7</v>
      </c>
      <c r="H68" s="102">
        <v>11770634.384000003</v>
      </c>
      <c r="I68" s="102">
        <v>12595426.862999996</v>
      </c>
      <c r="J68" s="102">
        <v>11046830.086</v>
      </c>
      <c r="K68" s="102">
        <v>12793148.033999996</v>
      </c>
      <c r="L68" s="102">
        <v>9722708.79</v>
      </c>
      <c r="M68" s="102">
        <v>9395872.897000004</v>
      </c>
      <c r="N68" s="102">
        <v>7721948.974000001</v>
      </c>
      <c r="O68" s="149">
        <f t="shared" si="2"/>
        <v>132027195.626</v>
      </c>
    </row>
    <row r="69" spans="1:15" s="103" customFormat="1" ht="15" customHeight="1" thickBot="1">
      <c r="A69" s="101">
        <v>2009</v>
      </c>
      <c r="B69" s="148" t="s">
        <v>18</v>
      </c>
      <c r="C69" s="102">
        <v>7884493.524000002</v>
      </c>
      <c r="D69" s="102">
        <v>8435115.834</v>
      </c>
      <c r="E69" s="102">
        <v>8155485.081</v>
      </c>
      <c r="F69" s="102">
        <v>7561696.282999998</v>
      </c>
      <c r="G69" s="102">
        <v>7346407.528000003</v>
      </c>
      <c r="H69" s="102">
        <v>8329692.782999998</v>
      </c>
      <c r="I69" s="102">
        <v>9055733.670999995</v>
      </c>
      <c r="J69" s="102">
        <v>7839908.841999998</v>
      </c>
      <c r="K69" s="102">
        <v>8480708.387</v>
      </c>
      <c r="L69" s="102">
        <v>10095768.030000005</v>
      </c>
      <c r="M69" s="102">
        <v>8903010.773</v>
      </c>
      <c r="N69" s="102">
        <v>10054591.867</v>
      </c>
      <c r="O69" s="149">
        <f t="shared" si="2"/>
        <v>102142612.603</v>
      </c>
    </row>
    <row r="70" spans="1:15" s="103" customFormat="1" ht="15" customHeight="1" thickBot="1">
      <c r="A70" s="101">
        <v>2010</v>
      </c>
      <c r="B70" s="148" t="s">
        <v>18</v>
      </c>
      <c r="C70" s="102">
        <v>7828748.058</v>
      </c>
      <c r="D70" s="102">
        <v>8263237.814</v>
      </c>
      <c r="E70" s="102">
        <v>9886488.171</v>
      </c>
      <c r="F70" s="102">
        <v>9396006.654</v>
      </c>
      <c r="G70" s="102">
        <v>9799958.117</v>
      </c>
      <c r="H70" s="102">
        <v>9542907.644</v>
      </c>
      <c r="I70" s="102">
        <v>9564682.545</v>
      </c>
      <c r="J70" s="102">
        <v>8523451.973</v>
      </c>
      <c r="K70" s="102">
        <v>8909230.521</v>
      </c>
      <c r="L70" s="102">
        <v>10963586.27</v>
      </c>
      <c r="M70" s="102">
        <v>9382369.718</v>
      </c>
      <c r="N70" s="102">
        <v>11822551.699</v>
      </c>
      <c r="O70" s="149">
        <f>SUM(C70:N70)</f>
        <v>113883219.18399999</v>
      </c>
    </row>
    <row r="71" spans="1:15" s="103" customFormat="1" ht="15" customHeight="1" thickBot="1">
      <c r="A71" s="101">
        <v>2011</v>
      </c>
      <c r="B71" s="148" t="s">
        <v>18</v>
      </c>
      <c r="C71" s="102">
        <v>9551084.639</v>
      </c>
      <c r="D71" s="102">
        <v>10059126.307</v>
      </c>
      <c r="E71" s="102">
        <v>11811085.16</v>
      </c>
      <c r="F71" s="102">
        <v>11873269.447</v>
      </c>
      <c r="G71" s="102">
        <v>10943364.372</v>
      </c>
      <c r="H71" s="102">
        <v>11349953.558</v>
      </c>
      <c r="I71" s="102">
        <v>11860004.271</v>
      </c>
      <c r="J71" s="102">
        <v>11245124.657</v>
      </c>
      <c r="K71" s="102">
        <v>10750626.099</v>
      </c>
      <c r="L71" s="102">
        <v>11907219.297</v>
      </c>
      <c r="M71" s="102">
        <v>11078524.743</v>
      </c>
      <c r="N71" s="102">
        <v>12477486.28</v>
      </c>
      <c r="O71" s="149">
        <f>SUM(C71:N71)</f>
        <v>134906868.83</v>
      </c>
    </row>
    <row r="72" spans="1:15" ht="13.5" thickBot="1">
      <c r="A72" s="101">
        <v>2012</v>
      </c>
      <c r="B72" s="148" t="s">
        <v>18</v>
      </c>
      <c r="C72" s="102">
        <v>10349148.755</v>
      </c>
      <c r="D72" s="102">
        <v>11748751.719</v>
      </c>
      <c r="E72" s="102">
        <v>13209520.084</v>
      </c>
      <c r="F72" s="102">
        <v>12631533.506</v>
      </c>
      <c r="G72" s="102">
        <v>13132969.338</v>
      </c>
      <c r="H72" s="102">
        <v>13233856.408</v>
      </c>
      <c r="I72" s="102">
        <v>12833401.556</v>
      </c>
      <c r="J72" s="102">
        <v>12833952.023</v>
      </c>
      <c r="K72" s="102">
        <v>12960050.39</v>
      </c>
      <c r="L72" s="102">
        <v>13204950.312</v>
      </c>
      <c r="M72" s="102">
        <v>13776361.627</v>
      </c>
      <c r="N72" s="102">
        <v>12646279.188</v>
      </c>
      <c r="O72" s="149">
        <f>SUM(C72:N72)</f>
        <v>152560774.906</v>
      </c>
    </row>
    <row r="73" spans="1:15" ht="13.5" thickBot="1">
      <c r="A73" s="101">
        <v>2013</v>
      </c>
      <c r="B73" s="150" t="s">
        <v>18</v>
      </c>
      <c r="C73" s="102">
        <v>11498432.689</v>
      </c>
      <c r="D73" s="102">
        <v>12435456.447</v>
      </c>
      <c r="E73" s="151">
        <v>12550989.15898</v>
      </c>
      <c r="F73" s="151"/>
      <c r="G73" s="151"/>
      <c r="H73" s="151"/>
      <c r="I73" s="151"/>
      <c r="J73" s="151"/>
      <c r="K73" s="151"/>
      <c r="L73" s="151"/>
      <c r="M73" s="151"/>
      <c r="N73" s="151"/>
      <c r="O73" s="152">
        <f>SUM(C73:N73)</f>
        <v>36484878.294980004</v>
      </c>
    </row>
    <row r="74" ht="12.75">
      <c r="B74" s="104" t="s">
        <v>125</v>
      </c>
    </row>
    <row r="76" ht="12.75">
      <c r="C76" s="110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70" zoomScaleNormal="70" zoomScalePageLayoutView="0" workbookViewId="0" topLeftCell="A1">
      <selection activeCell="C7" sqref="C7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170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66" t="s">
        <v>109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19.5" thickBot="1" thickTop="1">
      <c r="A6" s="39"/>
      <c r="B6" s="162" t="s">
        <v>22</v>
      </c>
      <c r="C6" s="163"/>
      <c r="D6" s="163"/>
      <c r="E6" s="165"/>
      <c r="F6" s="162" t="s">
        <v>169</v>
      </c>
      <c r="G6" s="163"/>
      <c r="H6" s="163"/>
      <c r="I6" s="165"/>
      <c r="J6" s="162" t="s">
        <v>160</v>
      </c>
      <c r="K6" s="163"/>
      <c r="L6" s="163"/>
      <c r="M6" s="164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164</v>
      </c>
      <c r="E7" s="68" t="s">
        <v>165</v>
      </c>
      <c r="F7" s="65">
        <v>2012</v>
      </c>
      <c r="G7" s="66">
        <v>2013</v>
      </c>
      <c r="H7" s="67" t="s">
        <v>164</v>
      </c>
      <c r="I7" s="68" t="s">
        <v>165</v>
      </c>
      <c r="J7" s="114" t="s">
        <v>158</v>
      </c>
      <c r="K7" s="115" t="s">
        <v>159</v>
      </c>
      <c r="L7" s="67" t="s">
        <v>164</v>
      </c>
      <c r="M7" s="68" t="s">
        <v>165</v>
      </c>
    </row>
    <row r="8" spans="1:13" ht="18" thickBot="1" thickTop="1">
      <c r="A8" s="50" t="s">
        <v>2</v>
      </c>
      <c r="B8" s="51">
        <f>'SEKTÖR (U S D)'!B8*1.7793</f>
        <v>2947260.736299537</v>
      </c>
      <c r="C8" s="51">
        <f>'SEKTÖR (U S D)'!C8*1.8072</f>
        <v>3129297.72459192</v>
      </c>
      <c r="D8" s="93">
        <f aca="true" t="shared" si="0" ref="D8:D43">(C8-B8)/B8*100</f>
        <v>6.17648062318848</v>
      </c>
      <c r="E8" s="93">
        <f aca="true" t="shared" si="1" ref="E8:E43">C8/C$46*100</f>
        <v>13.796302619392293</v>
      </c>
      <c r="F8" s="51">
        <f>'SEKTÖR (U S D)'!F8*1.7907</f>
        <v>8410970.112514319</v>
      </c>
      <c r="G8" s="51">
        <f>'SEKTÖR (U S D)'!G8*1.7802</f>
        <v>9006949.389723785</v>
      </c>
      <c r="H8" s="93">
        <f aca="true" t="shared" si="2" ref="H8:H43">(G8-F8)/F8*100</f>
        <v>7.085737664466725</v>
      </c>
      <c r="I8" s="93">
        <f aca="true" t="shared" si="3" ref="I8:I43">G8/G$46*100</f>
        <v>13.867431325989571</v>
      </c>
      <c r="J8" s="51">
        <f>'SEKTÖR (U S D)'!J8*1.7263</f>
        <v>31679703.6767204</v>
      </c>
      <c r="K8" s="51">
        <f>'SEKTÖR (U S D)'!K8*1.7899</f>
        <v>34938941.2645294</v>
      </c>
      <c r="L8" s="93">
        <f aca="true" t="shared" si="4" ref="L8:L46">(K8-J8)/J8*100</f>
        <v>10.288093667378673</v>
      </c>
      <c r="M8" s="93">
        <f aca="true" t="shared" si="5" ref="M8:M46">K8/K$46*100</f>
        <v>12.698928974813196</v>
      </c>
    </row>
    <row r="9" spans="1:13" s="56" customFormat="1" ht="15.75">
      <c r="A9" s="53" t="s">
        <v>73</v>
      </c>
      <c r="B9" s="54">
        <f>'SEKTÖR (U S D)'!B9*1.7793</f>
        <v>2098257.898176351</v>
      </c>
      <c r="C9" s="54">
        <f>'SEKTÖR (U S D)'!C9*1.8072</f>
        <v>2208239.841259872</v>
      </c>
      <c r="D9" s="55">
        <f t="shared" si="0"/>
        <v>5.241583657524132</v>
      </c>
      <c r="E9" s="55">
        <f t="shared" si="1"/>
        <v>9.735585357316197</v>
      </c>
      <c r="F9" s="54">
        <f>'SEKTÖR (U S D)'!F9*1.7907</f>
        <v>6090857.153080101</v>
      </c>
      <c r="G9" s="54">
        <f>'SEKTÖR (U S D)'!G9*1.7802</f>
        <v>6416489.58552306</v>
      </c>
      <c r="H9" s="55">
        <f t="shared" si="2"/>
        <v>5.346249702774405</v>
      </c>
      <c r="I9" s="55">
        <f t="shared" si="3"/>
        <v>9.879063912881278</v>
      </c>
      <c r="J9" s="54">
        <f>'SEKTÖR (U S D)'!J9*1.7263</f>
        <v>23012044.451911204</v>
      </c>
      <c r="K9" s="54">
        <f>'SEKTÖR (U S D)'!K9*1.7899</f>
        <v>24755598.5075434</v>
      </c>
      <c r="L9" s="55">
        <f t="shared" si="4"/>
        <v>7.576702101700443</v>
      </c>
      <c r="M9" s="55">
        <f t="shared" si="5"/>
        <v>8.997684984102207</v>
      </c>
    </row>
    <row r="10" spans="1:13" ht="14.25">
      <c r="A10" s="42" t="s">
        <v>3</v>
      </c>
      <c r="B10" s="8">
        <f>'SEKTÖR (U S D)'!B10*1.7793</f>
        <v>935186.4211145851</v>
      </c>
      <c r="C10" s="8">
        <f>'SEKTÖR (U S D)'!C10*1.8072</f>
        <v>969528.7748877839</v>
      </c>
      <c r="D10" s="33">
        <f t="shared" si="0"/>
        <v>3.6722468374025867</v>
      </c>
      <c r="E10" s="33">
        <f t="shared" si="1"/>
        <v>4.274413479882242</v>
      </c>
      <c r="F10" s="8">
        <f>'SEKTÖR (U S D)'!F10*1.7907</f>
        <v>2672083.0109899137</v>
      </c>
      <c r="G10" s="8">
        <f>'SEKTÖR (U S D)'!G10*1.7802</f>
        <v>2692785.54616002</v>
      </c>
      <c r="H10" s="33">
        <f t="shared" si="2"/>
        <v>0.7747714081096847</v>
      </c>
      <c r="I10" s="33">
        <f t="shared" si="3"/>
        <v>4.145911897717076</v>
      </c>
      <c r="J10" s="8">
        <f>'SEKTÖR (U S D)'!J10*1.7263</f>
        <v>9911220.9429598</v>
      </c>
      <c r="K10" s="8">
        <f>'SEKTÖR (U S D)'!K10*1.7899</f>
        <v>10574867.2299284</v>
      </c>
      <c r="L10" s="33">
        <f t="shared" si="4"/>
        <v>6.695908514076717</v>
      </c>
      <c r="M10" s="33">
        <f t="shared" si="5"/>
        <v>3.843547715261574</v>
      </c>
    </row>
    <row r="11" spans="1:13" ht="14.25">
      <c r="A11" s="42" t="s">
        <v>4</v>
      </c>
      <c r="B11" s="8">
        <f>'SEKTÖR (U S D)'!B11*1.7793</f>
        <v>343681.841319246</v>
      </c>
      <c r="C11" s="8">
        <f>'SEKTÖR (U S D)'!C11*1.8072</f>
        <v>312620.437378512</v>
      </c>
      <c r="D11" s="33">
        <f t="shared" si="0"/>
        <v>-9.037836803219713</v>
      </c>
      <c r="E11" s="33">
        <f t="shared" si="1"/>
        <v>1.3782664797876245</v>
      </c>
      <c r="F11" s="8">
        <f>'SEKTÖR (U S D)'!F11*1.7907</f>
        <v>1012039.767933561</v>
      </c>
      <c r="G11" s="8">
        <f>'SEKTÖR (U S D)'!G11*1.7802</f>
        <v>1031573.714042268</v>
      </c>
      <c r="H11" s="33">
        <f t="shared" si="2"/>
        <v>1.9301559807864557</v>
      </c>
      <c r="I11" s="33">
        <f t="shared" si="3"/>
        <v>1.5882489196062701</v>
      </c>
      <c r="J11" s="8">
        <f>'SEKTÖR (U S D)'!J11*1.7263</f>
        <v>3799910.585455</v>
      </c>
      <c r="K11" s="8">
        <f>'SEKTÖR (U S D)'!K11*1.7899</f>
        <v>3935991.9525464997</v>
      </c>
      <c r="L11" s="33">
        <f t="shared" si="4"/>
        <v>3.5811728731823673</v>
      </c>
      <c r="M11" s="33">
        <f t="shared" si="5"/>
        <v>1.4305780439193723</v>
      </c>
    </row>
    <row r="12" spans="1:13" ht="14.25">
      <c r="A12" s="42" t="s">
        <v>5</v>
      </c>
      <c r="B12" s="8">
        <f>'SEKTÖR (U S D)'!B12*1.7793</f>
        <v>182173.51219434303</v>
      </c>
      <c r="C12" s="8">
        <f>'SEKTÖR (U S D)'!C12*1.8072</f>
        <v>173469.89647339197</v>
      </c>
      <c r="D12" s="33">
        <f t="shared" si="0"/>
        <v>-4.777651600451126</v>
      </c>
      <c r="E12" s="33">
        <f t="shared" si="1"/>
        <v>0.7647860311577291</v>
      </c>
      <c r="F12" s="8">
        <f>'SEKTÖR (U S D)'!F12*1.7907</f>
        <v>511873.957631673</v>
      </c>
      <c r="G12" s="8">
        <f>'SEKTÖR (U S D)'!G12*1.7802</f>
        <v>508811.22686592</v>
      </c>
      <c r="H12" s="33">
        <f t="shared" si="2"/>
        <v>-0.5983368991701771</v>
      </c>
      <c r="I12" s="33">
        <f t="shared" si="3"/>
        <v>0.7833845224561684</v>
      </c>
      <c r="J12" s="8">
        <f>'SEKTÖR (U S D)'!J12*1.7263</f>
        <v>2116568.3335557</v>
      </c>
      <c r="K12" s="8">
        <f>'SEKTÖR (U S D)'!K12*1.7899</f>
        <v>2258821.9057719004</v>
      </c>
      <c r="L12" s="33">
        <f t="shared" si="4"/>
        <v>6.720953439628557</v>
      </c>
      <c r="M12" s="33">
        <f t="shared" si="5"/>
        <v>0.8209927922821936</v>
      </c>
    </row>
    <row r="13" spans="1:13" ht="14.25">
      <c r="A13" s="42" t="s">
        <v>6</v>
      </c>
      <c r="B13" s="8">
        <f>'SEKTÖR (U S D)'!B13*1.7793</f>
        <v>189434.355456996</v>
      </c>
      <c r="C13" s="8">
        <f>'SEKTÖR (U S D)'!C13*1.8072</f>
        <v>207320.33642997599</v>
      </c>
      <c r="D13" s="33">
        <f t="shared" si="0"/>
        <v>9.441783107309867</v>
      </c>
      <c r="E13" s="33">
        <f t="shared" si="1"/>
        <v>0.9140242802928454</v>
      </c>
      <c r="F13" s="8">
        <f>'SEKTÖR (U S D)'!F13*1.7907</f>
        <v>552468.7167404429</v>
      </c>
      <c r="G13" s="8">
        <f>'SEKTÖR (U S D)'!G13*1.7802</f>
        <v>590023.646665344</v>
      </c>
      <c r="H13" s="33">
        <f t="shared" si="2"/>
        <v>6.797657276682494</v>
      </c>
      <c r="I13" s="33">
        <f t="shared" si="3"/>
        <v>0.9084221579147246</v>
      </c>
      <c r="J13" s="8">
        <f>'SEKTÖR (U S D)'!J13*1.7263</f>
        <v>2358028.3848910006</v>
      </c>
      <c r="K13" s="8">
        <f>'SEKTÖR (U S D)'!K13*1.7899</f>
        <v>2488873.2887613</v>
      </c>
      <c r="L13" s="33">
        <f t="shared" si="4"/>
        <v>5.548911315431334</v>
      </c>
      <c r="M13" s="33">
        <f t="shared" si="5"/>
        <v>0.9046074087361213</v>
      </c>
    </row>
    <row r="14" spans="1:13" ht="14.25">
      <c r="A14" s="42" t="s">
        <v>7</v>
      </c>
      <c r="B14" s="8">
        <f>'SEKTÖR (U S D)'!B14*1.7793</f>
        <v>241408.13863835702</v>
      </c>
      <c r="C14" s="8">
        <f>'SEKTÖR (U S D)'!C14*1.8072</f>
        <v>246163.48790551195</v>
      </c>
      <c r="D14" s="33">
        <f t="shared" si="0"/>
        <v>1.9698380071099066</v>
      </c>
      <c r="E14" s="33">
        <f t="shared" si="1"/>
        <v>1.0852741643278558</v>
      </c>
      <c r="F14" s="8">
        <f>'SEKTÖR (U S D)'!F14*1.7907</f>
        <v>714138.911725416</v>
      </c>
      <c r="G14" s="8">
        <f>'SEKTÖR (U S D)'!G14*1.7802</f>
        <v>801106.43445036</v>
      </c>
      <c r="H14" s="33">
        <f t="shared" si="2"/>
        <v>12.177956038668114</v>
      </c>
      <c r="I14" s="33">
        <f t="shared" si="3"/>
        <v>1.2334129996581917</v>
      </c>
      <c r="J14" s="8">
        <f>'SEKTÖR (U S D)'!J14*1.7263</f>
        <v>3070778.2538197995</v>
      </c>
      <c r="K14" s="8">
        <f>'SEKTÖR (U S D)'!K14*1.7899</f>
        <v>3323035.0933696</v>
      </c>
      <c r="L14" s="33">
        <f t="shared" si="4"/>
        <v>8.214752701078734</v>
      </c>
      <c r="M14" s="33">
        <f t="shared" si="5"/>
        <v>1.2077923687502634</v>
      </c>
    </row>
    <row r="15" spans="1:13" ht="14.25">
      <c r="A15" s="42" t="s">
        <v>8</v>
      </c>
      <c r="B15" s="8">
        <f>'SEKTÖR (U S D)'!B15*1.7793</f>
        <v>34186.70901546</v>
      </c>
      <c r="C15" s="8">
        <f>'SEKTÖR (U S D)'!C15*1.8072</f>
        <v>113000.660460504</v>
      </c>
      <c r="D15" s="33">
        <f t="shared" si="0"/>
        <v>230.53974399642433</v>
      </c>
      <c r="E15" s="33">
        <f t="shared" si="1"/>
        <v>0.49819206899133006</v>
      </c>
      <c r="F15" s="8">
        <f>'SEKTÖR (U S D)'!F15*1.7907</f>
        <v>88668.58640478899</v>
      </c>
      <c r="G15" s="8">
        <f>'SEKTÖR (U S D)'!G15*1.7802</f>
        <v>284701.602254814</v>
      </c>
      <c r="H15" s="33">
        <f t="shared" si="2"/>
        <v>221.08508074674486</v>
      </c>
      <c r="I15" s="33">
        <f t="shared" si="3"/>
        <v>0.43833708249457654</v>
      </c>
      <c r="J15" s="8">
        <f>'SEKTÖR (U S D)'!J15*1.7263</f>
        <v>318254.54481389996</v>
      </c>
      <c r="K15" s="8">
        <f>'SEKTÖR (U S D)'!K15*1.7899</f>
        <v>558382.5540111</v>
      </c>
      <c r="L15" s="33">
        <f t="shared" si="4"/>
        <v>75.45155697230196</v>
      </c>
      <c r="M15" s="33">
        <f t="shared" si="5"/>
        <v>0.20295006481379882</v>
      </c>
    </row>
    <row r="16" spans="1:13" ht="14.25">
      <c r="A16" s="42" t="s">
        <v>137</v>
      </c>
      <c r="B16" s="8">
        <f>'SEKTÖR (U S D)'!B16*1.7793</f>
        <v>153658.42658730902</v>
      </c>
      <c r="C16" s="8">
        <f>'SEKTÖR (U S D)'!C16*1.8072</f>
        <v>169407.62192865598</v>
      </c>
      <c r="D16" s="33">
        <f t="shared" si="0"/>
        <v>10.249483670456717</v>
      </c>
      <c r="E16" s="33">
        <f t="shared" si="1"/>
        <v>0.7468764636206421</v>
      </c>
      <c r="F16" s="8">
        <f>'SEKTÖR (U S D)'!F16*1.7907</f>
        <v>500352.333947382</v>
      </c>
      <c r="G16" s="8">
        <f>'SEKTÖR (U S D)'!G16*1.7802</f>
        <v>465662.557738926</v>
      </c>
      <c r="H16" s="33">
        <f t="shared" si="2"/>
        <v>-6.933069730040274</v>
      </c>
      <c r="I16" s="33">
        <f t="shared" si="3"/>
        <v>0.7169512407715708</v>
      </c>
      <c r="J16" s="8">
        <f>'SEKTÖR (U S D)'!J16*1.7263</f>
        <v>1309921.8018878</v>
      </c>
      <c r="K16" s="8">
        <f>'SEKTÖR (U S D)'!K16*1.7899</f>
        <v>1481809.1756895003</v>
      </c>
      <c r="L16" s="33">
        <f t="shared" si="4"/>
        <v>13.121956864446718</v>
      </c>
      <c r="M16" s="33">
        <f t="shared" si="5"/>
        <v>0.5385792698707554</v>
      </c>
    </row>
    <row r="17" spans="1:13" ht="14.25">
      <c r="A17" s="69" t="s">
        <v>139</v>
      </c>
      <c r="B17" s="8">
        <f>'SEKTÖR (U S D)'!B17*1.7793</f>
        <v>18528.493850054998</v>
      </c>
      <c r="C17" s="8">
        <f>'SEKTÖR (U S D)'!C17*1.8072</f>
        <v>16728.625795535998</v>
      </c>
      <c r="D17" s="33">
        <f t="shared" si="0"/>
        <v>-9.71405484484999</v>
      </c>
      <c r="E17" s="33">
        <f t="shared" si="1"/>
        <v>0.07375238925592598</v>
      </c>
      <c r="F17" s="8">
        <f>'SEKTÖR (U S D)'!F17*1.7907</f>
        <v>39231.867706922996</v>
      </c>
      <c r="G17" s="8">
        <f>'SEKTÖR (U S D)'!G17*1.7802</f>
        <v>41824.857345408</v>
      </c>
      <c r="H17" s="33">
        <f t="shared" si="2"/>
        <v>6.609396365871817</v>
      </c>
      <c r="I17" s="33">
        <f t="shared" si="3"/>
        <v>0.0643950922627026</v>
      </c>
      <c r="J17" s="8">
        <f>'SEKTÖR (U S D)'!J17*1.7263</f>
        <v>127361.60280189998</v>
      </c>
      <c r="K17" s="8">
        <f>'SEKTÖR (U S D)'!K17*1.7899</f>
        <v>133817.3074651</v>
      </c>
      <c r="L17" s="33">
        <f t="shared" si="4"/>
        <v>5.068799796153089</v>
      </c>
      <c r="M17" s="33">
        <f t="shared" si="5"/>
        <v>0.04863732046812876</v>
      </c>
    </row>
    <row r="18" spans="1:13" s="56" customFormat="1" ht="15.75">
      <c r="A18" s="41" t="s">
        <v>74</v>
      </c>
      <c r="B18" s="7">
        <f>'SEKTÖR (U S D)'!B18*1.7793</f>
        <v>261366.37603231502</v>
      </c>
      <c r="C18" s="7">
        <f>'SEKTÖR (U S D)'!C18*1.8072</f>
        <v>264746.785284864</v>
      </c>
      <c r="D18" s="32">
        <f t="shared" si="0"/>
        <v>1.2933604176120375</v>
      </c>
      <c r="E18" s="32">
        <f t="shared" si="1"/>
        <v>1.1672033436120464</v>
      </c>
      <c r="F18" s="7">
        <f>'SEKTÖR (U S D)'!F18*1.7907</f>
        <v>725365.047525957</v>
      </c>
      <c r="G18" s="7">
        <f>'SEKTÖR (U S D)'!G18*1.7802</f>
        <v>832587.225769134</v>
      </c>
      <c r="H18" s="32">
        <f t="shared" si="2"/>
        <v>14.781823112222689</v>
      </c>
      <c r="I18" s="32">
        <f t="shared" si="3"/>
        <v>1.2818819865272624</v>
      </c>
      <c r="J18" s="7">
        <f>'SEKTÖR (U S D)'!J18*1.7263</f>
        <v>2621734.2596197003</v>
      </c>
      <c r="K18" s="7">
        <f>'SEKTÖR (U S D)'!K18*1.7899</f>
        <v>3090971.3687678</v>
      </c>
      <c r="L18" s="32">
        <f t="shared" si="4"/>
        <v>17.897966104931072</v>
      </c>
      <c r="M18" s="32">
        <f t="shared" si="5"/>
        <v>1.1234463453823293</v>
      </c>
    </row>
    <row r="19" spans="1:13" ht="14.25">
      <c r="A19" s="42" t="s">
        <v>108</v>
      </c>
      <c r="B19" s="8">
        <f>'SEKTÖR (U S D)'!B19*1.7793</f>
        <v>261366.37603231502</v>
      </c>
      <c r="C19" s="8">
        <f>'SEKTÖR (U S D)'!C19*1.8072</f>
        <v>264746.785284864</v>
      </c>
      <c r="D19" s="33">
        <f t="shared" si="0"/>
        <v>1.2933604176120375</v>
      </c>
      <c r="E19" s="33">
        <f t="shared" si="1"/>
        <v>1.1672033436120464</v>
      </c>
      <c r="F19" s="8">
        <f>'SEKTÖR (U S D)'!F19*1.7907</f>
        <v>725365.047525957</v>
      </c>
      <c r="G19" s="8">
        <f>'SEKTÖR (U S D)'!G19*1.7802</f>
        <v>832587.225769134</v>
      </c>
      <c r="H19" s="33">
        <f t="shared" si="2"/>
        <v>14.781823112222689</v>
      </c>
      <c r="I19" s="33">
        <f t="shared" si="3"/>
        <v>1.2818819865272624</v>
      </c>
      <c r="J19" s="8">
        <f>'SEKTÖR (U S D)'!J19*1.7263</f>
        <v>2621734.2596197003</v>
      </c>
      <c r="K19" s="8">
        <f>'SEKTÖR (U S D)'!K19*1.7899</f>
        <v>3090971.3687678</v>
      </c>
      <c r="L19" s="33">
        <f t="shared" si="4"/>
        <v>17.897966104931072</v>
      </c>
      <c r="M19" s="33">
        <f t="shared" si="5"/>
        <v>1.1234463453823293</v>
      </c>
    </row>
    <row r="20" spans="1:13" s="56" customFormat="1" ht="15.75">
      <c r="A20" s="41" t="s">
        <v>75</v>
      </c>
      <c r="B20" s="7">
        <f>'SEKTÖR (U S D)'!B20*1.7793</f>
        <v>587636.462090871</v>
      </c>
      <c r="C20" s="7">
        <f>'SEKTÖR (U S D)'!C20*1.8072</f>
        <v>656311.098047184</v>
      </c>
      <c r="D20" s="32">
        <f t="shared" si="0"/>
        <v>11.686585225151207</v>
      </c>
      <c r="E20" s="32">
        <f t="shared" si="1"/>
        <v>2.8935139184640475</v>
      </c>
      <c r="F20" s="7">
        <f>'SEKTÖR (U S D)'!F20*1.7907</f>
        <v>1594747.911908262</v>
      </c>
      <c r="G20" s="7">
        <f>'SEKTÖR (U S D)'!G20*1.7802</f>
        <v>1757872.578431592</v>
      </c>
      <c r="H20" s="32">
        <f t="shared" si="2"/>
        <v>10.22886848167348</v>
      </c>
      <c r="I20" s="32">
        <f t="shared" si="3"/>
        <v>2.706485426581029</v>
      </c>
      <c r="J20" s="7">
        <f>'SEKTÖR (U S D)'!J20*1.7263</f>
        <v>6045924.963463199</v>
      </c>
      <c r="K20" s="7">
        <f>'SEKTÖR (U S D)'!K20*1.7899</f>
        <v>7092371.3864283</v>
      </c>
      <c r="L20" s="32">
        <f t="shared" si="4"/>
        <v>17.308293260154528</v>
      </c>
      <c r="M20" s="32">
        <f t="shared" si="5"/>
        <v>2.5777976446781</v>
      </c>
    </row>
    <row r="21" spans="1:13" ht="15" thickBot="1">
      <c r="A21" s="42" t="s">
        <v>9</v>
      </c>
      <c r="B21" s="8">
        <f>'SEKTÖR (U S D)'!B21*1.7793</f>
        <v>587636.462090871</v>
      </c>
      <c r="C21" s="8">
        <f>'SEKTÖR (U S D)'!C21*1.8072</f>
        <v>656311.098047184</v>
      </c>
      <c r="D21" s="33">
        <f t="shared" si="0"/>
        <v>11.686585225151207</v>
      </c>
      <c r="E21" s="33">
        <f t="shared" si="1"/>
        <v>2.8935139184640475</v>
      </c>
      <c r="F21" s="8">
        <f>'SEKTÖR (U S D)'!F21*1.7907</f>
        <v>1594747.911908262</v>
      </c>
      <c r="G21" s="8">
        <f>'SEKTÖR (U S D)'!G21*1.7802</f>
        <v>1757872.578431592</v>
      </c>
      <c r="H21" s="33">
        <f t="shared" si="2"/>
        <v>10.22886848167348</v>
      </c>
      <c r="I21" s="33">
        <f t="shared" si="3"/>
        <v>2.706485426581029</v>
      </c>
      <c r="J21" s="8">
        <f>'SEKTÖR (U S D)'!J21*1.7263</f>
        <v>6045924.963463199</v>
      </c>
      <c r="K21" s="8">
        <f>'SEKTÖR (U S D)'!K21*1.7899</f>
        <v>7092371.3864283</v>
      </c>
      <c r="L21" s="33">
        <f t="shared" si="4"/>
        <v>17.308293260154528</v>
      </c>
      <c r="M21" s="33">
        <f t="shared" si="5"/>
        <v>2.5777976446781</v>
      </c>
    </row>
    <row r="22" spans="1:13" ht="18" thickBot="1" thickTop="1">
      <c r="A22" s="44" t="s">
        <v>10</v>
      </c>
      <c r="B22" s="51">
        <f>'SEKTÖR (U S D)'!B22*1.7793</f>
        <v>18782218.0334981</v>
      </c>
      <c r="C22" s="51">
        <f>'SEKTÖR (U S D)'!C22*1.8072</f>
        <v>18882234.43096939</v>
      </c>
      <c r="D22" s="52">
        <f t="shared" si="0"/>
        <v>0.5325057844228555</v>
      </c>
      <c r="E22" s="52">
        <f t="shared" si="1"/>
        <v>83.24711908769683</v>
      </c>
      <c r="F22" s="51">
        <f>'SEKTÖR (U S D)'!F22*1.7907</f>
        <v>51026465.85011629</v>
      </c>
      <c r="G22" s="51">
        <f>'SEKTÖR (U S D)'!G22*1.7802</f>
        <v>51642860.72085697</v>
      </c>
      <c r="H22" s="52">
        <f t="shared" si="2"/>
        <v>1.2079905211371347</v>
      </c>
      <c r="I22" s="52">
        <f t="shared" si="3"/>
        <v>79.51125220501439</v>
      </c>
      <c r="J22" s="51">
        <f>'SEKTÖR (U S D)'!J22*1.7263</f>
        <v>196107167.219848</v>
      </c>
      <c r="K22" s="51">
        <f>'SEKTÖR (U S D)'!K22*1.7899</f>
        <v>205624546.2097435</v>
      </c>
      <c r="L22" s="52">
        <f t="shared" si="4"/>
        <v>4.8531520417231535</v>
      </c>
      <c r="M22" s="52">
        <f t="shared" si="5"/>
        <v>74.73642340864725</v>
      </c>
    </row>
    <row r="23" spans="1:13" s="56" customFormat="1" ht="15.75">
      <c r="A23" s="41" t="s">
        <v>76</v>
      </c>
      <c r="B23" s="7">
        <f>'SEKTÖR (U S D)'!B23*1.7793</f>
        <v>1848595.827541698</v>
      </c>
      <c r="C23" s="7">
        <f>'SEKTÖR (U S D)'!C23*1.8072</f>
        <v>1921176.5689360797</v>
      </c>
      <c r="D23" s="32">
        <f t="shared" si="0"/>
        <v>3.926263400199337</v>
      </c>
      <c r="E23" s="32">
        <f t="shared" si="1"/>
        <v>8.469994121056143</v>
      </c>
      <c r="F23" s="7">
        <f>'SEKTÖR (U S D)'!F23*1.7907</f>
        <v>4895356.090412637</v>
      </c>
      <c r="G23" s="7">
        <f>'SEKTÖR (U S D)'!G23*1.7802</f>
        <v>5295622.239015156</v>
      </c>
      <c r="H23" s="32">
        <f t="shared" si="2"/>
        <v>8.176446027826755</v>
      </c>
      <c r="I23" s="32">
        <f t="shared" si="3"/>
        <v>8.153335224877718</v>
      </c>
      <c r="J23" s="7">
        <f>'SEKTÖR (U S D)'!J23*1.7263</f>
        <v>19314507.955194</v>
      </c>
      <c r="K23" s="7">
        <f>'SEKTÖR (U S D)'!K23*1.7899</f>
        <v>20955231.568387195</v>
      </c>
      <c r="L23" s="32">
        <f t="shared" si="4"/>
        <v>8.494773032786355</v>
      </c>
      <c r="M23" s="32">
        <f t="shared" si="5"/>
        <v>7.61640129055286</v>
      </c>
    </row>
    <row r="24" spans="1:13" ht="14.25">
      <c r="A24" s="42" t="s">
        <v>11</v>
      </c>
      <c r="B24" s="8">
        <f>'SEKTÖR (U S D)'!B24*1.7793</f>
        <v>1285254.598304583</v>
      </c>
      <c r="C24" s="8">
        <f>'SEKTÖR (U S D)'!C24*1.8072</f>
        <v>1332179.927472888</v>
      </c>
      <c r="D24" s="33">
        <f t="shared" si="0"/>
        <v>3.6510532022375655</v>
      </c>
      <c r="E24" s="33">
        <f t="shared" si="1"/>
        <v>5.873253055617389</v>
      </c>
      <c r="F24" s="8">
        <f>'SEKTÖR (U S D)'!F24*1.7907</f>
        <v>3478138.218693267</v>
      </c>
      <c r="G24" s="8">
        <f>'SEKTÖR (U S D)'!G24*1.7802</f>
        <v>3691467.03932514</v>
      </c>
      <c r="H24" s="33">
        <f t="shared" si="2"/>
        <v>6.133419870588705</v>
      </c>
      <c r="I24" s="33">
        <f t="shared" si="3"/>
        <v>5.683518741473165</v>
      </c>
      <c r="J24" s="8">
        <f>'SEKTÖR (U S D)'!J24*1.7263</f>
        <v>13672340.571339699</v>
      </c>
      <c r="K24" s="8">
        <f>'SEKTÖR (U S D)'!K24*1.7899</f>
        <v>14284950.5427244</v>
      </c>
      <c r="L24" s="33">
        <f t="shared" si="4"/>
        <v>4.480651781516257</v>
      </c>
      <c r="M24" s="33">
        <f t="shared" si="5"/>
        <v>5.192016866720009</v>
      </c>
    </row>
    <row r="25" spans="1:13" ht="14.25">
      <c r="A25" s="42" t="s">
        <v>12</v>
      </c>
      <c r="B25" s="8">
        <f>'SEKTÖR (U S D)'!B25*1.7793</f>
        <v>267191.45433297</v>
      </c>
      <c r="C25" s="8">
        <f>'SEKTÖR (U S D)'!C25*1.8072</f>
        <v>279424.016089992</v>
      </c>
      <c r="D25" s="33">
        <f t="shared" si="0"/>
        <v>4.578200971120115</v>
      </c>
      <c r="E25" s="33">
        <f t="shared" si="1"/>
        <v>1.2319116378120234</v>
      </c>
      <c r="F25" s="8">
        <f>'SEKTÖR (U S D)'!F25*1.7907</f>
        <v>615220.627716558</v>
      </c>
      <c r="G25" s="8">
        <f>'SEKTÖR (U S D)'!G25*1.7802</f>
        <v>713737.888368264</v>
      </c>
      <c r="H25" s="33">
        <f t="shared" si="2"/>
        <v>16.013322085340477</v>
      </c>
      <c r="I25" s="33">
        <f t="shared" si="3"/>
        <v>1.0988971652262434</v>
      </c>
      <c r="J25" s="8">
        <f>'SEKTÖR (U S D)'!J25*1.7263</f>
        <v>2623403.1894918</v>
      </c>
      <c r="K25" s="8">
        <f>'SEKTÖR (U S D)'!K25*1.7899</f>
        <v>2975532.8368381</v>
      </c>
      <c r="L25" s="33">
        <f t="shared" si="4"/>
        <v>13.422627858225402</v>
      </c>
      <c r="M25" s="33">
        <f t="shared" si="5"/>
        <v>1.0814889859182</v>
      </c>
    </row>
    <row r="26" spans="1:13" ht="14.25">
      <c r="A26" s="42" t="s">
        <v>13</v>
      </c>
      <c r="B26" s="8">
        <f>'SEKTÖR (U S D)'!B26*1.7793</f>
        <v>296149.774904145</v>
      </c>
      <c r="C26" s="8">
        <f>'SEKTÖR (U S D)'!C26*1.8072</f>
        <v>309572.6253732</v>
      </c>
      <c r="D26" s="33">
        <f t="shared" si="0"/>
        <v>4.532453375458275</v>
      </c>
      <c r="E26" s="33">
        <f t="shared" si="1"/>
        <v>1.3648294276267328</v>
      </c>
      <c r="F26" s="8">
        <f>'SEKTÖR (U S D)'!F26*1.7907</f>
        <v>801997.244002812</v>
      </c>
      <c r="G26" s="8">
        <f>'SEKTÖR (U S D)'!G26*1.7802</f>
        <v>890417.3113217519</v>
      </c>
      <c r="H26" s="33">
        <f t="shared" si="2"/>
        <v>11.024983936058257</v>
      </c>
      <c r="I26" s="33">
        <f t="shared" si="3"/>
        <v>1.3709193181783093</v>
      </c>
      <c r="J26" s="8">
        <f>'SEKTÖR (U S D)'!J26*1.7263</f>
        <v>3018764.1960887993</v>
      </c>
      <c r="K26" s="8">
        <f>'SEKTÖR (U S D)'!K26*1.7899</f>
        <v>3694748.1906146</v>
      </c>
      <c r="L26" s="33">
        <f t="shared" si="4"/>
        <v>22.39273923420802</v>
      </c>
      <c r="M26" s="33">
        <f t="shared" si="5"/>
        <v>1.3428954385652114</v>
      </c>
    </row>
    <row r="27" spans="1:13" s="56" customFormat="1" ht="15.75">
      <c r="A27" s="41" t="s">
        <v>77</v>
      </c>
      <c r="B27" s="7">
        <f>'SEKTÖR (U S D)'!B27*1.7793</f>
        <v>2921464.652223573</v>
      </c>
      <c r="C27" s="7">
        <f>'SEKTÖR (U S D)'!C27*1.8072</f>
        <v>2644745.387137704</v>
      </c>
      <c r="D27" s="32">
        <f t="shared" si="0"/>
        <v>-9.47193610147751</v>
      </c>
      <c r="E27" s="32">
        <f t="shared" si="1"/>
        <v>11.660030755607254</v>
      </c>
      <c r="F27" s="7">
        <f>'SEKTÖR (U S D)'!F27*1.7907</f>
        <v>7757742.909260265</v>
      </c>
      <c r="G27" s="7">
        <f>'SEKTÖR (U S D)'!G27*1.7802</f>
        <v>7524398.427095952</v>
      </c>
      <c r="H27" s="32">
        <f t="shared" si="2"/>
        <v>-3.007891404673561</v>
      </c>
      <c r="I27" s="32">
        <f t="shared" si="3"/>
        <v>11.58484120896531</v>
      </c>
      <c r="J27" s="7">
        <f>'SEKTÖR (U S D)'!J27*1.7263</f>
        <v>28442411.850536097</v>
      </c>
      <c r="K27" s="7">
        <f>'SEKTÖR (U S D)'!K27*1.7899</f>
        <v>31209826.029158697</v>
      </c>
      <c r="L27" s="32">
        <f t="shared" si="4"/>
        <v>9.729885753589627</v>
      </c>
      <c r="M27" s="32">
        <f t="shared" si="5"/>
        <v>11.343542469128126</v>
      </c>
    </row>
    <row r="28" spans="1:13" ht="14.25">
      <c r="A28" s="42" t="s">
        <v>14</v>
      </c>
      <c r="B28" s="8">
        <f>'SEKTÖR (U S D)'!B28*1.7793</f>
        <v>2921464.652223573</v>
      </c>
      <c r="C28" s="8">
        <f>'SEKTÖR (U S D)'!C28*1.8072</f>
        <v>2644745.387137704</v>
      </c>
      <c r="D28" s="33">
        <f t="shared" si="0"/>
        <v>-9.47193610147751</v>
      </c>
      <c r="E28" s="33">
        <f t="shared" si="1"/>
        <v>11.660030755607254</v>
      </c>
      <c r="F28" s="8">
        <f>'SEKTÖR (U S D)'!F28*1.7907</f>
        <v>7757742.909260265</v>
      </c>
      <c r="G28" s="8">
        <f>'SEKTÖR (U S D)'!G28*1.7802</f>
        <v>7524398.427095952</v>
      </c>
      <c r="H28" s="33">
        <f t="shared" si="2"/>
        <v>-3.007891404673561</v>
      </c>
      <c r="I28" s="33">
        <f t="shared" si="3"/>
        <v>11.58484120896531</v>
      </c>
      <c r="J28" s="8">
        <f>'SEKTÖR (U S D)'!J28*1.7263</f>
        <v>28442411.850536097</v>
      </c>
      <c r="K28" s="8">
        <f>'SEKTÖR (U S D)'!K28*1.7899</f>
        <v>31209826.029158697</v>
      </c>
      <c r="L28" s="33">
        <f t="shared" si="4"/>
        <v>9.729885753589627</v>
      </c>
      <c r="M28" s="33">
        <f t="shared" si="5"/>
        <v>11.343542469128126</v>
      </c>
    </row>
    <row r="29" spans="1:13" s="56" customFormat="1" ht="15.75">
      <c r="A29" s="41" t="s">
        <v>78</v>
      </c>
      <c r="B29" s="7">
        <f>'SEKTÖR (U S D)'!B29*1.7793</f>
        <v>14012157.553732827</v>
      </c>
      <c r="C29" s="7">
        <f>'SEKTÖR (U S D)'!C29*1.8072</f>
        <v>14316312.474895608</v>
      </c>
      <c r="D29" s="32">
        <f t="shared" si="0"/>
        <v>2.170650165732355</v>
      </c>
      <c r="E29" s="32">
        <f t="shared" si="1"/>
        <v>63.11709421103344</v>
      </c>
      <c r="F29" s="7">
        <f>'SEKTÖR (U S D)'!F29*1.7907</f>
        <v>38373366.850443386</v>
      </c>
      <c r="G29" s="7">
        <f>'SEKTÖR (U S D)'!G29*1.7802</f>
        <v>38822840.05474586</v>
      </c>
      <c r="H29" s="32">
        <f t="shared" si="2"/>
        <v>1.171315527392357</v>
      </c>
      <c r="I29" s="32">
        <f t="shared" si="3"/>
        <v>59.77307577117136</v>
      </c>
      <c r="J29" s="7">
        <f>'SEKTÖR (U S D)'!J29*1.7263</f>
        <v>148350247.4072127</v>
      </c>
      <c r="K29" s="7">
        <f>'SEKTÖR (U S D)'!K29*1.7899</f>
        <v>153459488.6139875</v>
      </c>
      <c r="L29" s="32">
        <f t="shared" si="4"/>
        <v>3.4440395591321358</v>
      </c>
      <c r="M29" s="32">
        <f t="shared" si="5"/>
        <v>55.77647964961683</v>
      </c>
    </row>
    <row r="30" spans="1:13" ht="14.25">
      <c r="A30" s="42" t="s">
        <v>15</v>
      </c>
      <c r="B30" s="8">
        <f>'SEKTÖR (U S D)'!B30*1.7793</f>
        <v>2627308.169869347</v>
      </c>
      <c r="C30" s="8">
        <f>'SEKTÖR (U S D)'!C30*1.8072</f>
        <v>2753360.938387584</v>
      </c>
      <c r="D30" s="33">
        <f t="shared" si="0"/>
        <v>4.797791517715464</v>
      </c>
      <c r="E30" s="33">
        <f t="shared" si="1"/>
        <v>12.138889958564961</v>
      </c>
      <c r="F30" s="8">
        <f>'SEKTÖR (U S D)'!F30*1.7907</f>
        <v>7174098.139758006</v>
      </c>
      <c r="G30" s="8">
        <f>'SEKTÖR (U S D)'!G30*1.7802</f>
        <v>7710198.980092974</v>
      </c>
      <c r="H30" s="33">
        <f t="shared" si="2"/>
        <v>7.472727998575333</v>
      </c>
      <c r="I30" s="33">
        <f t="shared" si="3"/>
        <v>11.870906589987298</v>
      </c>
      <c r="J30" s="8">
        <f>'SEKTÖR (U S D)'!J30*1.7263</f>
        <v>27891968.831900902</v>
      </c>
      <c r="K30" s="8">
        <f>'SEKTÖR (U S D)'!K30*1.7899</f>
        <v>29375578.2424671</v>
      </c>
      <c r="L30" s="33">
        <f t="shared" si="4"/>
        <v>5.319127593708443</v>
      </c>
      <c r="M30" s="33">
        <f t="shared" si="5"/>
        <v>10.676865646008352</v>
      </c>
    </row>
    <row r="31" spans="1:13" ht="14.25">
      <c r="A31" s="42" t="s">
        <v>119</v>
      </c>
      <c r="B31" s="8">
        <f>'SEKTÖR (U S D)'!B31*1.7793</f>
        <v>3392219.1715757465</v>
      </c>
      <c r="C31" s="8">
        <f>'SEKTÖR (U S D)'!C31*1.8072</f>
        <v>3378888.194219064</v>
      </c>
      <c r="D31" s="33">
        <f t="shared" si="0"/>
        <v>-0.3929869115883233</v>
      </c>
      <c r="E31" s="33">
        <f t="shared" si="1"/>
        <v>14.896685501734162</v>
      </c>
      <c r="F31" s="8">
        <f>'SEKTÖR (U S D)'!F31*1.7907</f>
        <v>9177774.151200103</v>
      </c>
      <c r="G31" s="8">
        <f>'SEKTÖR (U S D)'!G31*1.7802</f>
        <v>9160499.053277675</v>
      </c>
      <c r="H31" s="33">
        <f t="shared" si="2"/>
        <v>-0.1882275335808809</v>
      </c>
      <c r="I31" s="33">
        <f t="shared" si="3"/>
        <v>14.103842048680182</v>
      </c>
      <c r="J31" s="8">
        <f>'SEKTÖR (U S D)'!J31*1.7263</f>
        <v>34933911.8376965</v>
      </c>
      <c r="K31" s="8">
        <f>'SEKTÖR (U S D)'!K31*1.7899</f>
        <v>34158184.482483596</v>
      </c>
      <c r="L31" s="33">
        <f t="shared" si="4"/>
        <v>-2.220556801130506</v>
      </c>
      <c r="M31" s="33">
        <f t="shared" si="5"/>
        <v>12.41515463698376</v>
      </c>
    </row>
    <row r="32" spans="1:13" ht="14.25">
      <c r="A32" s="42" t="s">
        <v>120</v>
      </c>
      <c r="B32" s="8">
        <f>'SEKTÖR (U S D)'!B32*1.7793</f>
        <v>172914.589958013</v>
      </c>
      <c r="C32" s="8">
        <f>'SEKTÖR (U S D)'!C32*1.8072</f>
        <v>167230.587448512</v>
      </c>
      <c r="D32" s="33">
        <f t="shared" si="0"/>
        <v>-3.2871734599614704</v>
      </c>
      <c r="E32" s="33">
        <f t="shared" si="1"/>
        <v>0.7372784550115908</v>
      </c>
      <c r="F32" s="8">
        <f>'SEKTÖR (U S D)'!F32*1.7907</f>
        <v>434963.325355074</v>
      </c>
      <c r="G32" s="8">
        <f>'SEKTÖR (U S D)'!G32*1.7802</f>
        <v>541364.3828045641</v>
      </c>
      <c r="H32" s="33">
        <f t="shared" si="2"/>
        <v>24.46207559284029</v>
      </c>
      <c r="I32" s="33">
        <f t="shared" si="3"/>
        <v>0.8335045614272346</v>
      </c>
      <c r="J32" s="8">
        <f>'SEKTÖR (U S D)'!J32*1.7263</f>
        <v>2163852.8730711997</v>
      </c>
      <c r="K32" s="8">
        <f>'SEKTÖR (U S D)'!K32*1.7899</f>
        <v>1561593.9771390003</v>
      </c>
      <c r="L32" s="33">
        <f t="shared" si="4"/>
        <v>-27.83271004360853</v>
      </c>
      <c r="M32" s="33">
        <f t="shared" si="5"/>
        <v>0.5675779026342894</v>
      </c>
    </row>
    <row r="33" spans="1:13" ht="14.25">
      <c r="A33" s="42" t="s">
        <v>32</v>
      </c>
      <c r="B33" s="8">
        <f>'SEKTÖR (U S D)'!B33*1.7793</f>
        <v>2012537.915910135</v>
      </c>
      <c r="C33" s="8">
        <f>'SEKTÖR (U S D)'!C33*1.8072</f>
        <v>1652580.5007828958</v>
      </c>
      <c r="D33" s="33">
        <f t="shared" si="0"/>
        <v>-17.88574576814642</v>
      </c>
      <c r="E33" s="33">
        <f t="shared" si="1"/>
        <v>7.285820237727902</v>
      </c>
      <c r="F33" s="8">
        <f>'SEKTÖR (U S D)'!F33*1.7907</f>
        <v>5189464.532377203</v>
      </c>
      <c r="G33" s="8">
        <f>'SEKTÖR (U S D)'!G33*1.7802</f>
        <v>4611622.283084826</v>
      </c>
      <c r="H33" s="33">
        <f t="shared" si="2"/>
        <v>-11.134910850381665</v>
      </c>
      <c r="I33" s="33">
        <f t="shared" si="3"/>
        <v>7.100223676736263</v>
      </c>
      <c r="J33" s="8">
        <f>'SEKTÖR (U S D)'!J33*1.7263</f>
        <v>20129878.854896702</v>
      </c>
      <c r="K33" s="8">
        <f>'SEKTÖR (U S D)'!K33*1.7899</f>
        <v>20588422.2852308</v>
      </c>
      <c r="L33" s="33">
        <f t="shared" si="4"/>
        <v>2.2779244407750396</v>
      </c>
      <c r="M33" s="33">
        <f t="shared" si="5"/>
        <v>7.483080564007716</v>
      </c>
    </row>
    <row r="34" spans="1:13" ht="14.25">
      <c r="A34" s="42" t="s">
        <v>31</v>
      </c>
      <c r="B34" s="8">
        <f>'SEKTÖR (U S D)'!B34*1.7793</f>
        <v>827013.199060737</v>
      </c>
      <c r="C34" s="8">
        <f>'SEKTÖR (U S D)'!C34*1.8072</f>
        <v>931005.183865464</v>
      </c>
      <c r="D34" s="33">
        <f t="shared" si="0"/>
        <v>12.574404486268614</v>
      </c>
      <c r="E34" s="33">
        <f t="shared" si="1"/>
        <v>4.10457245914685</v>
      </c>
      <c r="F34" s="8">
        <f>'SEKTÖR (U S D)'!F34*1.7907</f>
        <v>2271353.258833038</v>
      </c>
      <c r="G34" s="8">
        <f>'SEKTÖR (U S D)'!G34*1.7802</f>
        <v>2470029.531546438</v>
      </c>
      <c r="H34" s="33">
        <f t="shared" si="2"/>
        <v>8.747044165885258</v>
      </c>
      <c r="I34" s="33">
        <f t="shared" si="3"/>
        <v>3.802948525609163</v>
      </c>
      <c r="J34" s="8">
        <f>'SEKTÖR (U S D)'!J34*1.7263</f>
        <v>8750964.7608403</v>
      </c>
      <c r="K34" s="8">
        <f>'SEKTÖR (U S D)'!K34*1.7899</f>
        <v>9748524.3385649</v>
      </c>
      <c r="L34" s="33">
        <f t="shared" si="4"/>
        <v>11.39942400623735</v>
      </c>
      <c r="M34" s="33">
        <f t="shared" si="5"/>
        <v>3.543204622240601</v>
      </c>
    </row>
    <row r="35" spans="1:13" ht="14.25">
      <c r="A35" s="42" t="s">
        <v>16</v>
      </c>
      <c r="B35" s="8">
        <f>'SEKTÖR (U S D)'!B35*1.7793</f>
        <v>1026095.6292897421</v>
      </c>
      <c r="C35" s="8">
        <f>'SEKTÖR (U S D)'!C35*1.8072</f>
        <v>1061087.88747276</v>
      </c>
      <c r="D35" s="33">
        <f t="shared" si="0"/>
        <v>3.4102336258112014</v>
      </c>
      <c r="E35" s="33">
        <f t="shared" si="1"/>
        <v>4.678075047414959</v>
      </c>
      <c r="F35" s="8">
        <f>'SEKTÖR (U S D)'!F35*1.7907</f>
        <v>2786185.5307422536</v>
      </c>
      <c r="G35" s="8">
        <f>'SEKTÖR (U S D)'!G35*1.7802</f>
        <v>2914505.678771442</v>
      </c>
      <c r="H35" s="33">
        <f t="shared" si="2"/>
        <v>4.605585184953675</v>
      </c>
      <c r="I35" s="33">
        <f t="shared" si="3"/>
        <v>4.487280387706169</v>
      </c>
      <c r="J35" s="8">
        <f>'SEKTÖR (U S D)'!J35*1.7263</f>
        <v>10955534.1595219</v>
      </c>
      <c r="K35" s="8">
        <f>'SEKTÖR (U S D)'!K35*1.7899</f>
        <v>11541755.0918789</v>
      </c>
      <c r="L35" s="33">
        <f t="shared" si="4"/>
        <v>5.350911455535846</v>
      </c>
      <c r="M35" s="33">
        <f t="shared" si="5"/>
        <v>4.194973369306325</v>
      </c>
    </row>
    <row r="36" spans="1:13" ht="14.25">
      <c r="A36" s="42" t="s">
        <v>136</v>
      </c>
      <c r="B36" s="8">
        <f>'SEKTÖR (U S D)'!B36*1.7793</f>
        <v>2363474.975128326</v>
      </c>
      <c r="C36" s="8">
        <f>'SEKTÖR (U S D)'!C36*1.8072</f>
        <v>2649619.328442552</v>
      </c>
      <c r="D36" s="33">
        <f t="shared" si="0"/>
        <v>12.106933914063958</v>
      </c>
      <c r="E36" s="33">
        <f t="shared" si="1"/>
        <v>11.681518761897742</v>
      </c>
      <c r="F36" s="8">
        <f>'SEKTÖR (U S D)'!F36*1.7907</f>
        <v>7004892.406897098</v>
      </c>
      <c r="G36" s="8">
        <f>'SEKTÖR (U S D)'!G36*1.7802</f>
        <v>6889323.9022880765</v>
      </c>
      <c r="H36" s="33">
        <f t="shared" si="2"/>
        <v>-1.6498255490010278</v>
      </c>
      <c r="I36" s="33">
        <f t="shared" si="3"/>
        <v>10.607057058239805</v>
      </c>
      <c r="J36" s="8">
        <f>'SEKTÖR (U S D)'!J36*1.7263</f>
        <v>26875142.6650674</v>
      </c>
      <c r="K36" s="8">
        <f>'SEKTÖR (U S D)'!K36*1.7899</f>
        <v>27782651.675629895</v>
      </c>
      <c r="L36" s="33">
        <f t="shared" si="4"/>
        <v>3.376759788300898</v>
      </c>
      <c r="M36" s="33">
        <f t="shared" si="5"/>
        <v>10.09789958114665</v>
      </c>
    </row>
    <row r="37" spans="1:13" ht="14.25">
      <c r="A37" s="42" t="s">
        <v>145</v>
      </c>
      <c r="B37" s="8">
        <f>'SEKTÖR (U S D)'!B37*1.7793</f>
        <v>498091.04478706507</v>
      </c>
      <c r="C37" s="8">
        <f>'SEKTÖR (U S D)'!C37*1.8072</f>
        <v>524353.2834602159</v>
      </c>
      <c r="D37" s="33">
        <f t="shared" si="0"/>
        <v>5.272577965014005</v>
      </c>
      <c r="E37" s="33">
        <f t="shared" si="1"/>
        <v>2.311744427907543</v>
      </c>
      <c r="F37" s="8">
        <f>'SEKTÖR (U S D)'!F37*1.7907</f>
        <v>1295154.7225757728</v>
      </c>
      <c r="G37" s="8">
        <f>'SEKTÖR (U S D)'!G37*1.7802</f>
        <v>1353466.684623636</v>
      </c>
      <c r="H37" s="33">
        <f t="shared" si="2"/>
        <v>4.5023162894309525</v>
      </c>
      <c r="I37" s="33">
        <f t="shared" si="3"/>
        <v>2.083847203854295</v>
      </c>
      <c r="J37" s="8">
        <f>'SEKTÖR (U S D)'!J37*1.7263</f>
        <v>5455275.886127599</v>
      </c>
      <c r="K37" s="8">
        <f>'SEKTÖR (U S D)'!K37*1.7899</f>
        <v>5618705.031447199</v>
      </c>
      <c r="L37" s="33">
        <f t="shared" si="4"/>
        <v>2.9957998226119043</v>
      </c>
      <c r="M37" s="33">
        <f t="shared" si="5"/>
        <v>2.0421779694054667</v>
      </c>
    </row>
    <row r="38" spans="1:13" ht="14.25">
      <c r="A38" s="42" t="s">
        <v>144</v>
      </c>
      <c r="B38" s="8">
        <f>'SEKTÖR (U S D)'!B38*1.7793</f>
        <v>241451.028700443</v>
      </c>
      <c r="C38" s="8">
        <f>'SEKTÖR (U S D)'!C38*1.8072</f>
        <v>347130.47972707194</v>
      </c>
      <c r="D38" s="33">
        <f t="shared" si="0"/>
        <v>43.76848241046033</v>
      </c>
      <c r="E38" s="33">
        <f t="shared" si="1"/>
        <v>1.530412753345173</v>
      </c>
      <c r="F38" s="8">
        <f>'SEKTÖR (U S D)'!F38*1.7907</f>
        <v>964263.2029975499</v>
      </c>
      <c r="G38" s="8">
        <f>'SEKTÖR (U S D)'!G38*1.7802</f>
        <v>979028.219231982</v>
      </c>
      <c r="H38" s="33">
        <f t="shared" si="2"/>
        <v>1.5312226152084776</v>
      </c>
      <c r="I38" s="33">
        <f t="shared" si="3"/>
        <v>1.507347938681126</v>
      </c>
      <c r="J38" s="8">
        <f>'SEKTÖR (U S D)'!J38*1.7263</f>
        <v>2849471.2997135995</v>
      </c>
      <c r="K38" s="8">
        <f>'SEKTÖR (U S D)'!K38*1.7899</f>
        <v>3748726.7651532996</v>
      </c>
      <c r="L38" s="33">
        <f t="shared" si="4"/>
        <v>31.55867776348841</v>
      </c>
      <c r="M38" s="33">
        <f t="shared" si="5"/>
        <v>1.3625145243022057</v>
      </c>
    </row>
    <row r="39" spans="1:13" ht="14.25">
      <c r="A39" s="42" t="s">
        <v>147</v>
      </c>
      <c r="B39" s="8">
        <f>'SEKTÖR (U S D)'!B39*1.7793</f>
        <v>214182.984803814</v>
      </c>
      <c r="C39" s="8">
        <f>'SEKTÖR (U S D)'!C39*1.8072</f>
        <v>195398.67296879998</v>
      </c>
      <c r="D39" s="33">
        <f t="shared" si="0"/>
        <v>-8.770216668807732</v>
      </c>
      <c r="E39" s="33">
        <f t="shared" si="1"/>
        <v>0.8614646035499159</v>
      </c>
      <c r="F39" s="8">
        <f>'SEKTÖR (U S D)'!F39*1.7907</f>
        <v>437247.172495524</v>
      </c>
      <c r="G39" s="8">
        <f>'SEKTÖR (U S D)'!G39*1.7802</f>
        <v>484631.607013326</v>
      </c>
      <c r="H39" s="33">
        <f t="shared" si="2"/>
        <v>10.836990493812078</v>
      </c>
      <c r="I39" s="33">
        <f t="shared" si="3"/>
        <v>0.7461566883376662</v>
      </c>
      <c r="J39" s="8">
        <f>'SEKTÖR (U S D)'!J39*1.7263</f>
        <v>1659421.3840791997</v>
      </c>
      <c r="K39" s="8">
        <f>'SEKTÖR (U S D)'!K39*1.7899</f>
        <v>2309697.8658606997</v>
      </c>
      <c r="L39" s="33">
        <f t="shared" si="4"/>
        <v>39.18694118446192</v>
      </c>
      <c r="M39" s="33">
        <f t="shared" si="5"/>
        <v>0.8394841998724114</v>
      </c>
    </row>
    <row r="40" spans="1:13" ht="14.25">
      <c r="A40" s="69" t="s">
        <v>148</v>
      </c>
      <c r="B40" s="8">
        <f>'SEKTÖR (U S D)'!B40*1.7793</f>
        <v>622641.3411095011</v>
      </c>
      <c r="C40" s="8">
        <f>'SEKTÖR (U S D)'!C40*1.8072</f>
        <v>633648.339072792</v>
      </c>
      <c r="D40" s="33">
        <f t="shared" si="0"/>
        <v>1.7677910598864564</v>
      </c>
      <c r="E40" s="33">
        <f t="shared" si="1"/>
        <v>2.7935993981728107</v>
      </c>
      <c r="F40" s="8">
        <f>'SEKTÖR (U S D)'!F40*1.7907</f>
        <v>1603910.610185064</v>
      </c>
      <c r="G40" s="8">
        <f>'SEKTÖR (U S D)'!G40*1.7802</f>
        <v>1657992.718389816</v>
      </c>
      <c r="H40" s="33">
        <f t="shared" si="2"/>
        <v>3.3718904196607205</v>
      </c>
      <c r="I40" s="33">
        <f t="shared" si="3"/>
        <v>2.552706711941082</v>
      </c>
      <c r="J40" s="8">
        <f>'SEKTÖR (U S D)'!J40*1.7263</f>
        <v>6559754.5729381</v>
      </c>
      <c r="K40" s="8">
        <f>'SEKTÖR (U S D)'!K40*1.7899</f>
        <v>6861663.940652501</v>
      </c>
      <c r="L40" s="33">
        <f t="shared" si="4"/>
        <v>4.602449136739209</v>
      </c>
      <c r="M40" s="33">
        <f t="shared" si="5"/>
        <v>2.4939445752423137</v>
      </c>
    </row>
    <row r="41" spans="1:13" ht="15" thickBot="1">
      <c r="A41" s="42" t="s">
        <v>79</v>
      </c>
      <c r="B41" s="8">
        <f>'SEKTÖR (U S D)'!B41*1.7793</f>
        <v>14227.503539958001</v>
      </c>
      <c r="C41" s="8">
        <f>'SEKTÖR (U S D)'!C41*1.8072</f>
        <v>22009.079047895997</v>
      </c>
      <c r="D41" s="33">
        <f t="shared" si="0"/>
        <v>54.693892614986254</v>
      </c>
      <c r="E41" s="33">
        <f t="shared" si="1"/>
        <v>0.09703260655983015</v>
      </c>
      <c r="F41" s="8">
        <f>'SEKTÖR (U S D)'!F41*1.7907</f>
        <v>34059.797026701</v>
      </c>
      <c r="G41" s="8">
        <f>'SEKTÖR (U S D)'!G41*1.7802</f>
        <v>50177.013621102</v>
      </c>
      <c r="H41" s="33">
        <f t="shared" si="2"/>
        <v>47.320354204594906</v>
      </c>
      <c r="I41" s="33">
        <f t="shared" si="3"/>
        <v>0.07725437997106521</v>
      </c>
      <c r="J41" s="8">
        <f>'SEKTÖR (U S D)'!J41*1.7263</f>
        <v>125070.279633</v>
      </c>
      <c r="K41" s="8">
        <f>'SEKTÖR (U S D)'!K41*1.7899</f>
        <v>163984.9156897</v>
      </c>
      <c r="L41" s="33">
        <f t="shared" si="4"/>
        <v>31.11421528031213</v>
      </c>
      <c r="M41" s="33">
        <f t="shared" si="5"/>
        <v>0.05960205781616946</v>
      </c>
    </row>
    <row r="42" spans="1:13" ht="18" thickBot="1" thickTop="1">
      <c r="A42" s="44" t="s">
        <v>17</v>
      </c>
      <c r="B42" s="51">
        <f>'SEKTÖR (U S D)'!B42*1.7793</f>
        <v>544422.5081541811</v>
      </c>
      <c r="C42" s="51">
        <f>'SEKTÖR (U S D)'!C42*1.8072</f>
        <v>670615.4525473439</v>
      </c>
      <c r="D42" s="52">
        <f t="shared" si="0"/>
        <v>23.17922982666706</v>
      </c>
      <c r="E42" s="52">
        <f t="shared" si="1"/>
        <v>2.956578292910876</v>
      </c>
      <c r="F42" s="51">
        <f>'SEKTÖR (U S D)'!F42*1.7907</f>
        <v>1494262.929982641</v>
      </c>
      <c r="G42" s="51">
        <f>'SEKTÖR (U S D)'!G42*1.7802</f>
        <v>2083066.651080234</v>
      </c>
      <c r="H42" s="52">
        <f t="shared" si="2"/>
        <v>39.40429152615284</v>
      </c>
      <c r="I42" s="52">
        <f t="shared" si="3"/>
        <v>3.2071662092685624</v>
      </c>
      <c r="J42" s="51">
        <f>'SEKTÖR (U S D)'!J42*1.7263</f>
        <v>6691957.0385792</v>
      </c>
      <c r="K42" s="51">
        <f>'SEKTÖR (U S D)'!K42*1.7899</f>
        <v>8085255.292394701</v>
      </c>
      <c r="L42" s="52">
        <f t="shared" si="4"/>
        <v>20.820490116465518</v>
      </c>
      <c r="M42" s="52">
        <f t="shared" si="5"/>
        <v>2.93867183679058</v>
      </c>
    </row>
    <row r="43" spans="1:13" ht="14.25">
      <c r="A43" s="42" t="s">
        <v>82</v>
      </c>
      <c r="B43" s="8">
        <f>'SEKTÖR (U S D)'!B43*1.7793</f>
        <v>544422.5081541811</v>
      </c>
      <c r="C43" s="8">
        <f>'SEKTÖR (U S D)'!C43*1.8072</f>
        <v>670615.4525473439</v>
      </c>
      <c r="D43" s="33">
        <f t="shared" si="0"/>
        <v>23.17922982666706</v>
      </c>
      <c r="E43" s="33">
        <f t="shared" si="1"/>
        <v>2.956578292910876</v>
      </c>
      <c r="F43" s="8">
        <f>'SEKTÖR (U S D)'!F43*1.7907</f>
        <v>1494262.929982641</v>
      </c>
      <c r="G43" s="8">
        <f>'SEKTÖR (U S D)'!G43*1.7802</f>
        <v>2083066.651080234</v>
      </c>
      <c r="H43" s="33">
        <f t="shared" si="2"/>
        <v>39.40429152615284</v>
      </c>
      <c r="I43" s="33">
        <f t="shared" si="3"/>
        <v>3.2071662092685624</v>
      </c>
      <c r="J43" s="8">
        <f>'SEKTÖR (U S D)'!J43*1.7263</f>
        <v>6691957.0385792</v>
      </c>
      <c r="K43" s="8">
        <f>'SEKTÖR (U S D)'!K43*1.7899</f>
        <v>8085255.292394701</v>
      </c>
      <c r="L43" s="33">
        <f t="shared" si="4"/>
        <v>20.820490116465518</v>
      </c>
      <c r="M43" s="33">
        <f t="shared" si="5"/>
        <v>2.93867183679058</v>
      </c>
    </row>
    <row r="44" spans="1:13" ht="18">
      <c r="A44" s="127" t="s">
        <v>18</v>
      </c>
      <c r="B44" s="125">
        <f>'SEKTÖR (U S D)'!B44*1.7793</f>
        <v>22273901.277951818</v>
      </c>
      <c r="C44" s="125">
        <f>'SEKTÖR (U S D)'!C44*1.8072</f>
        <v>22682147.608108655</v>
      </c>
      <c r="D44" s="92">
        <f>(C44-B44)/B44*100</f>
        <v>1.8328460967048728</v>
      </c>
      <c r="E44" s="126">
        <f>C44/C$46*100</f>
        <v>100</v>
      </c>
      <c r="F44" s="125">
        <f>'SEKTÖR (U S D)'!F44*1.7907</f>
        <v>60931698.89261325</v>
      </c>
      <c r="G44" s="125">
        <f>'SEKTÖR (U S D)'!G44*1.7802</f>
        <v>62732876.76166099</v>
      </c>
      <c r="H44" s="92">
        <f>(G44-F44)/F44*100</f>
        <v>2.956060477194577</v>
      </c>
      <c r="I44" s="126">
        <f>G44/G$46*100</f>
        <v>96.58584974027252</v>
      </c>
      <c r="J44" s="8">
        <f>'SEKTÖR (U S D)'!J44*1.7263</f>
        <v>234478827.92651606</v>
      </c>
      <c r="K44" s="8">
        <f>'SEKTÖR (U S D)'!K44*1.7899</f>
        <v>248648742.77203733</v>
      </c>
      <c r="L44" s="33">
        <f>(K44-J44)/J44*100</f>
        <v>6.043153222329318</v>
      </c>
      <c r="M44" s="33">
        <f>K44/K$46*100</f>
        <v>90.3740242222027</v>
      </c>
    </row>
    <row r="45" spans="1:13" ht="14.25">
      <c r="A45" s="90" t="s">
        <v>122</v>
      </c>
      <c r="B45" s="98">
        <f>'SEKTÖR (U S D)'!B45*1.7793</f>
        <v>0</v>
      </c>
      <c r="C45" s="98">
        <f>'SEKTÖR (U S D)'!C45*1.8072</f>
        <v>0</v>
      </c>
      <c r="D45" s="99"/>
      <c r="E45" s="100"/>
      <c r="F45" s="98">
        <f>'SEKTÖR (U S D)'!F45*1.7907</f>
        <v>2293208.704270653</v>
      </c>
      <c r="G45" s="98">
        <f>'SEKTÖR (U S D)'!G45*1.7802</f>
        <v>2217503.5790980137</v>
      </c>
      <c r="H45" s="99"/>
      <c r="I45" s="100"/>
      <c r="J45" s="8">
        <f>'SEKTÖR (U S D)'!J45*1.7263</f>
        <v>5119429.230850224</v>
      </c>
      <c r="K45" s="8">
        <f>'SEKTÖR (U S D)'!K45*1.7899</f>
        <v>26484233.66894129</v>
      </c>
      <c r="L45" s="33">
        <f t="shared" si="4"/>
        <v>417.3278597024935</v>
      </c>
      <c r="M45" s="33">
        <f t="shared" si="5"/>
        <v>9.625975777797276</v>
      </c>
    </row>
    <row r="46" spans="1:13" s="38" customFormat="1" ht="18.75" thickBot="1">
      <c r="A46" s="137" t="s">
        <v>18</v>
      </c>
      <c r="B46" s="139">
        <f>'SEKTÖR (U S D)'!B46*1.7793</f>
        <v>22273901.277951818</v>
      </c>
      <c r="C46" s="139">
        <f>'SEKTÖR (U S D)'!C46*1.8072</f>
        <v>22682147.608108655</v>
      </c>
      <c r="D46" s="138">
        <f>(C46-B46)/B46*100</f>
        <v>1.8328460967048728</v>
      </c>
      <c r="E46" s="140">
        <f>C46/C$46*100</f>
        <v>100</v>
      </c>
      <c r="F46" s="139">
        <f>'SEKTÖR (U S D)'!F46*1.7907</f>
        <v>63224907.5968839</v>
      </c>
      <c r="G46" s="139">
        <f>'SEKTÖR (U S D)'!G46*1.7802</f>
        <v>64950380.340759</v>
      </c>
      <c r="H46" s="138">
        <f>(G46-F46)/F46*100</f>
        <v>2.7291028321884694</v>
      </c>
      <c r="I46" s="140">
        <f>G46/G$46*100</f>
        <v>100</v>
      </c>
      <c r="J46" s="139">
        <f>'SEKTÖR (U S D)'!J46*1.7263</f>
        <v>239598257.1573663</v>
      </c>
      <c r="K46" s="139">
        <f>'SEKTÖR (U S D)'!K46*1.7899</f>
        <v>275132976.44097865</v>
      </c>
      <c r="L46" s="138">
        <f t="shared" si="4"/>
        <v>14.83095899995358</v>
      </c>
      <c r="M46" s="140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56" t="s">
        <v>105</v>
      </c>
    </row>
    <row r="49" ht="12.75">
      <c r="A49" s="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F6" sqref="F6:G6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6" t="s">
        <v>116</v>
      </c>
      <c r="B5" s="167"/>
      <c r="C5" s="167"/>
      <c r="D5" s="167"/>
      <c r="E5" s="167"/>
      <c r="F5" s="167"/>
      <c r="G5" s="171"/>
    </row>
    <row r="6" spans="1:7" ht="50.25" customHeight="1" thickBot="1" thickTop="1">
      <c r="A6" s="39"/>
      <c r="B6" s="168" t="s">
        <v>171</v>
      </c>
      <c r="C6" s="170"/>
      <c r="D6" s="168" t="s">
        <v>172</v>
      </c>
      <c r="E6" s="169"/>
      <c r="F6" s="168" t="s">
        <v>167</v>
      </c>
      <c r="G6" s="170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4.537301888467944</v>
      </c>
      <c r="C8" s="52">
        <f>'SEKTÖR (TL)'!D8</f>
        <v>6.17648062318848</v>
      </c>
      <c r="D8" s="52">
        <f>'SEKTÖR (U S D)'!H8</f>
        <v>7.717352227705068</v>
      </c>
      <c r="E8" s="52">
        <f>'SEKTÖR (TL)'!H8</f>
        <v>7.085737664466725</v>
      </c>
      <c r="F8" s="52">
        <f>'SEKTÖR (U S D)'!L8</f>
        <v>6.369258672549185</v>
      </c>
      <c r="G8" s="52">
        <f>'SEKTÖR (TL)'!L8</f>
        <v>10.288093667378673</v>
      </c>
    </row>
    <row r="9" spans="1:7" s="56" customFormat="1" ht="15.75">
      <c r="A9" s="53" t="s">
        <v>73</v>
      </c>
      <c r="B9" s="55">
        <f>'SEKTÖR (U S D)'!D9</f>
        <v>3.6168380930902555</v>
      </c>
      <c r="C9" s="55">
        <f>'SEKTÖR (TL)'!D9</f>
        <v>5.241583657524132</v>
      </c>
      <c r="D9" s="55">
        <f>'SEKTÖR (U S D)'!H9</f>
        <v>5.9676043943142</v>
      </c>
      <c r="E9" s="55">
        <f>'SEKTÖR (TL)'!H9</f>
        <v>5.346249702774405</v>
      </c>
      <c r="F9" s="55">
        <f>'SEKTÖR (U S D)'!L9</f>
        <v>3.7542102006623166</v>
      </c>
      <c r="G9" s="55">
        <f>'SEKTÖR (TL)'!L9</f>
        <v>7.576702101700443</v>
      </c>
    </row>
    <row r="10" spans="1:7" ht="14.25">
      <c r="A10" s="42" t="s">
        <v>3</v>
      </c>
      <c r="B10" s="33">
        <f>'SEKTÖR (U S D)'!D10</f>
        <v>2.0717290824427024</v>
      </c>
      <c r="C10" s="33">
        <f>'SEKTÖR (TL)'!D10</f>
        <v>3.6722468374025867</v>
      </c>
      <c r="D10" s="33">
        <f>'SEKTÖR (U S D)'!H10</f>
        <v>1.3691625438164257</v>
      </c>
      <c r="E10" s="33">
        <f>'SEKTÖR (TL)'!H10</f>
        <v>0.7747714081096847</v>
      </c>
      <c r="F10" s="33">
        <f>'SEKTÖR (U S D)'!L10</f>
        <v>2.904713597324234</v>
      </c>
      <c r="G10" s="33">
        <f>'SEKTÖR (TL)'!L10</f>
        <v>6.695908514076717</v>
      </c>
    </row>
    <row r="11" spans="1:7" ht="14.25">
      <c r="A11" s="42" t="s">
        <v>4</v>
      </c>
      <c r="B11" s="33">
        <f>'SEKTÖR (U S D)'!D11</f>
        <v>-10.44213314739311</v>
      </c>
      <c r="C11" s="33">
        <f>'SEKTÖR (TL)'!D11</f>
        <v>-9.037836803219713</v>
      </c>
      <c r="D11" s="33">
        <f>'SEKTÖR (U S D)'!H11</f>
        <v>2.531361821589874</v>
      </c>
      <c r="E11" s="33">
        <f>'SEKTÖR (TL)'!H11</f>
        <v>1.9301559807864557</v>
      </c>
      <c r="F11" s="33">
        <f>'SEKTÖR (U S D)'!L11</f>
        <v>-0.09934704118961994</v>
      </c>
      <c r="G11" s="33">
        <f>'SEKTÖR (TL)'!L11</f>
        <v>3.5811728731823673</v>
      </c>
    </row>
    <row r="12" spans="1:7" ht="14.25">
      <c r="A12" s="42" t="s">
        <v>5</v>
      </c>
      <c r="B12" s="33">
        <f>'SEKTÖR (U S D)'!D12</f>
        <v>-6.247717736101508</v>
      </c>
      <c r="C12" s="33">
        <f>'SEKTÖR (TL)'!D12</f>
        <v>-4.777651600451126</v>
      </c>
      <c r="D12" s="33">
        <f>'SEKTÖR (U S D)'!H12</f>
        <v>-0.01204464967084852</v>
      </c>
      <c r="E12" s="33">
        <f>'SEKTÖR (TL)'!H12</f>
        <v>-0.5983368991701771</v>
      </c>
      <c r="F12" s="33">
        <f>'SEKTÖR (U S D)'!L12</f>
        <v>2.9288686087662685</v>
      </c>
      <c r="G12" s="33">
        <f>'SEKTÖR (TL)'!L12</f>
        <v>6.720953439628557</v>
      </c>
    </row>
    <row r="13" spans="1:7" ht="14.25">
      <c r="A13" s="42" t="s">
        <v>6</v>
      </c>
      <c r="B13" s="33">
        <f>'SEKTÖR (U S D)'!D13</f>
        <v>7.7521938262707355</v>
      </c>
      <c r="C13" s="33">
        <f>'SEKTÖR (TL)'!D13</f>
        <v>9.441783107309867</v>
      </c>
      <c r="D13" s="33">
        <f>'SEKTÖR (U S D)'!H13</f>
        <v>7.4275726802355475</v>
      </c>
      <c r="E13" s="33">
        <f>'SEKTÖR (TL)'!H13</f>
        <v>6.797657276682494</v>
      </c>
      <c r="F13" s="33">
        <f>'SEKTÖR (U S D)'!L13</f>
        <v>1.7984723190284952</v>
      </c>
      <c r="G13" s="33">
        <f>'SEKTÖR (TL)'!L13</f>
        <v>5.548911315431334</v>
      </c>
    </row>
    <row r="14" spans="1:7" ht="14.25">
      <c r="A14" s="42" t="s">
        <v>7</v>
      </c>
      <c r="B14" s="33">
        <f>'SEKTÖR (U S D)'!D14</f>
        <v>0.3956024601874068</v>
      </c>
      <c r="C14" s="33">
        <f>'SEKTÖR (TL)'!D14</f>
        <v>1.9698380071099066</v>
      </c>
      <c r="D14" s="33">
        <f>'SEKTÖR (U S D)'!H14</f>
        <v>12.839605594002354</v>
      </c>
      <c r="E14" s="33">
        <f>'SEKTÖR (TL)'!H14</f>
        <v>12.177956038668114</v>
      </c>
      <c r="F14" s="33">
        <f>'SEKTÖR (U S D)'!L14</f>
        <v>4.369589132282363</v>
      </c>
      <c r="G14" s="33">
        <f>'SEKTÖR (TL)'!L14</f>
        <v>8.214752701078734</v>
      </c>
    </row>
    <row r="15" spans="1:7" ht="14.25">
      <c r="A15" s="42" t="s">
        <v>8</v>
      </c>
      <c r="B15" s="33">
        <f>'SEKTÖR (U S D)'!D15</f>
        <v>225.4367897813401</v>
      </c>
      <c r="C15" s="33">
        <f>'SEKTÖR (TL)'!D15</f>
        <v>230.53974399642433</v>
      </c>
      <c r="D15" s="33">
        <f>'SEKTÖR (U S D)'!H15</f>
        <v>222.97890916368726</v>
      </c>
      <c r="E15" s="33">
        <f>'SEKTÖR (TL)'!H15</f>
        <v>221.08508074674486</v>
      </c>
      <c r="F15" s="33">
        <f>'SEKTÖR (U S D)'!L15</f>
        <v>69.2172874469439</v>
      </c>
      <c r="G15" s="33">
        <f>'SEKTÖR (TL)'!L15</f>
        <v>75.45155697230196</v>
      </c>
    </row>
    <row r="16" spans="1:7" ht="14.25">
      <c r="A16" s="42" t="s">
        <v>137</v>
      </c>
      <c r="B16" s="33">
        <f>'SEKTÖR (U S D)'!D16</f>
        <v>8.547424908612044</v>
      </c>
      <c r="C16" s="33">
        <f>'SEKTÖR (TL)'!D16</f>
        <v>10.249483670456717</v>
      </c>
      <c r="D16" s="33">
        <f>'SEKTÖR (U S D)'!H16</f>
        <v>-6.384141088407554</v>
      </c>
      <c r="E16" s="33">
        <f>'SEKTÖR (TL)'!H16</f>
        <v>-6.933069730040274</v>
      </c>
      <c r="F16" s="33">
        <f>'SEKTÖR (U S D)'!L16</f>
        <v>9.102427026702243</v>
      </c>
      <c r="G16" s="33">
        <f>'SEKTÖR (TL)'!L16</f>
        <v>13.121956864446718</v>
      </c>
    </row>
    <row r="17" spans="1:7" ht="14.25">
      <c r="A17" s="69" t="s">
        <v>139</v>
      </c>
      <c r="B17" s="33">
        <f>'SEKTÖR (U S D)'!D17</f>
        <v>-11.107911567862757</v>
      </c>
      <c r="C17" s="33">
        <f>'SEKTÖR (TL)'!D17</f>
        <v>-9.71405484484999</v>
      </c>
      <c r="D17" s="33">
        <f>'SEKTÖR (U S D)'!H17</f>
        <v>7.23820136634459</v>
      </c>
      <c r="E17" s="33">
        <f>'SEKTÖR (TL)'!H17</f>
        <v>6.609396365871817</v>
      </c>
      <c r="F17" s="33">
        <f>'SEKTÖR (U S D)'!L17</f>
        <v>1.3354204637684057</v>
      </c>
      <c r="G17" s="33">
        <f>'SEKTÖR (TL)'!L17</f>
        <v>5.068799796153089</v>
      </c>
    </row>
    <row r="18" spans="1:7" s="56" customFormat="1" ht="15.75">
      <c r="A18" s="41" t="s">
        <v>74</v>
      </c>
      <c r="B18" s="32">
        <f>'SEKTÖR (U S D)'!D18</f>
        <v>-0.2704315011857512</v>
      </c>
      <c r="C18" s="32">
        <f>'SEKTÖR (TL)'!D18</f>
        <v>1.2933604176120375</v>
      </c>
      <c r="D18" s="32">
        <f>'SEKTÖR (U S D)'!H18</f>
        <v>15.458830831961107</v>
      </c>
      <c r="E18" s="32">
        <f>'SEKTÖR (TL)'!H18</f>
        <v>14.781823112222689</v>
      </c>
      <c r="F18" s="32">
        <f>'SEKTÖR (U S D)'!L18</f>
        <v>13.708731709560595</v>
      </c>
      <c r="G18" s="32">
        <f>'SEKTÖR (TL)'!L18</f>
        <v>17.897966104931072</v>
      </c>
    </row>
    <row r="19" spans="1:7" ht="14.25">
      <c r="A19" s="42" t="s">
        <v>108</v>
      </c>
      <c r="B19" s="33">
        <f>'SEKTÖR (U S D)'!D19</f>
        <v>-0.2704315011857512</v>
      </c>
      <c r="C19" s="33">
        <f>'SEKTÖR (TL)'!D19</f>
        <v>1.2933604176120375</v>
      </c>
      <c r="D19" s="33">
        <f>'SEKTÖR (U S D)'!H19</f>
        <v>15.458830831961107</v>
      </c>
      <c r="E19" s="33">
        <f>'SEKTÖR (TL)'!H19</f>
        <v>14.781823112222689</v>
      </c>
      <c r="F19" s="33">
        <f>'SEKTÖR (U S D)'!L19</f>
        <v>13.708731709560595</v>
      </c>
      <c r="G19" s="33">
        <f>'SEKTÖR (TL)'!L19</f>
        <v>17.897966104931072</v>
      </c>
    </row>
    <row r="20" spans="1:7" s="56" customFormat="1" ht="15.75">
      <c r="A20" s="41" t="s">
        <v>75</v>
      </c>
      <c r="B20" s="32">
        <f>'SEKTÖR (U S D)'!D20</f>
        <v>9.96234013452388</v>
      </c>
      <c r="C20" s="32">
        <f>'SEKTÖR (TL)'!D20</f>
        <v>11.686585225151207</v>
      </c>
      <c r="D20" s="32">
        <f>'SEKTÖR (U S D)'!H20</f>
        <v>10.879021902108018</v>
      </c>
      <c r="E20" s="32">
        <f>'SEKTÖR (TL)'!H20</f>
        <v>10.22886848167348</v>
      </c>
      <c r="F20" s="32">
        <f>'SEKTÖR (U S D)'!L20</f>
        <v>13.140011539753472</v>
      </c>
      <c r="G20" s="32">
        <f>'SEKTÖR (TL)'!L20</f>
        <v>17.308293260154528</v>
      </c>
    </row>
    <row r="21" spans="1:7" ht="15" thickBot="1">
      <c r="A21" s="42" t="s">
        <v>9</v>
      </c>
      <c r="B21" s="33">
        <f>'SEKTÖR (U S D)'!D21</f>
        <v>9.96234013452388</v>
      </c>
      <c r="C21" s="33">
        <f>'SEKTÖR (TL)'!D21</f>
        <v>11.686585225151207</v>
      </c>
      <c r="D21" s="33">
        <f>'SEKTÖR (U S D)'!H21</f>
        <v>10.879021902108018</v>
      </c>
      <c r="E21" s="33">
        <f>'SEKTÖR (TL)'!H21</f>
        <v>10.22886848167348</v>
      </c>
      <c r="F21" s="33">
        <f>'SEKTÖR (U S D)'!L21</f>
        <v>13.140011539753472</v>
      </c>
      <c r="G21" s="33">
        <f>'SEKTÖR (TL)'!L21</f>
        <v>17.308293260154528</v>
      </c>
    </row>
    <row r="22" spans="1:7" ht="18" thickBot="1" thickTop="1">
      <c r="A22" s="44" t="s">
        <v>10</v>
      </c>
      <c r="B22" s="52">
        <f>'SEKTÖR (U S D)'!D22</f>
        <v>-1.0195398726075504</v>
      </c>
      <c r="C22" s="52">
        <f>'SEKTÖR (TL)'!D22</f>
        <v>0.5325057844228555</v>
      </c>
      <c r="D22" s="52">
        <f>'SEKTÖR (U S D)'!H22</f>
        <v>1.8049368757444433</v>
      </c>
      <c r="E22" s="52">
        <f>'SEKTÖR (TL)'!H22</f>
        <v>1.2079905211371347</v>
      </c>
      <c r="F22" s="52">
        <f>'SEKTÖR (U S D)'!L22</f>
        <v>1.127435258744438</v>
      </c>
      <c r="G22" s="52">
        <f>'SEKTÖR (TL)'!L22</f>
        <v>4.8531520417231535</v>
      </c>
    </row>
    <row r="23" spans="1:7" s="56" customFormat="1" ht="15.75">
      <c r="A23" s="41" t="s">
        <v>76</v>
      </c>
      <c r="B23" s="32">
        <f>'SEKTÖR (U S D)'!D23</f>
        <v>2.321824074797864</v>
      </c>
      <c r="C23" s="32">
        <f>'SEKTÖR (TL)'!D23</f>
        <v>3.926263400199337</v>
      </c>
      <c r="D23" s="32">
        <f>'SEKTÖR (U S D)'!H23</f>
        <v>8.814493822058967</v>
      </c>
      <c r="E23" s="32">
        <f>'SEKTÖR (TL)'!H23</f>
        <v>8.176446027826755</v>
      </c>
      <c r="F23" s="32">
        <f>'SEKTÖR (U S D)'!L23</f>
        <v>4.63965958237839</v>
      </c>
      <c r="G23" s="32">
        <f>'SEKTÖR (TL)'!L23</f>
        <v>8.494773032786355</v>
      </c>
    </row>
    <row r="24" spans="1:7" ht="14.25">
      <c r="A24" s="42" t="s">
        <v>11</v>
      </c>
      <c r="B24" s="33">
        <f>'SEKTÖR (U S D)'!D24</f>
        <v>2.0508626398524283</v>
      </c>
      <c r="C24" s="33">
        <f>'SEKTÖR (TL)'!D24</f>
        <v>3.6510532022375655</v>
      </c>
      <c r="D24" s="33">
        <f>'SEKTÖR (U S D)'!H24</f>
        <v>6.759417459983823</v>
      </c>
      <c r="E24" s="33">
        <f>'SEKTÖR (TL)'!H24</f>
        <v>6.133419870588705</v>
      </c>
      <c r="F24" s="33">
        <f>'SEKTÖR (U S D)'!L24</f>
        <v>0.7681709427518373</v>
      </c>
      <c r="G24" s="33">
        <f>'SEKTÖR (TL)'!L24</f>
        <v>4.480651781516257</v>
      </c>
    </row>
    <row r="25" spans="1:7" ht="14.25">
      <c r="A25" s="42" t="s">
        <v>12</v>
      </c>
      <c r="B25" s="33">
        <f>'SEKTÖR (U S D)'!D25</f>
        <v>2.9636968724623913</v>
      </c>
      <c r="C25" s="33">
        <f>'SEKTÖR (TL)'!D25</f>
        <v>4.578200971120115</v>
      </c>
      <c r="D25" s="33">
        <f>'SEKTÖR (U S D)'!H25</f>
        <v>16.697593449173805</v>
      </c>
      <c r="E25" s="33">
        <f>'SEKTÖR (TL)'!H25</f>
        <v>16.013322085340477</v>
      </c>
      <c r="F25" s="33">
        <f>'SEKTÖR (U S D)'!L25</f>
        <v>9.392414364855306</v>
      </c>
      <c r="G25" s="33">
        <f>'SEKTÖR (TL)'!L25</f>
        <v>13.422627858225402</v>
      </c>
    </row>
    <row r="26" spans="1:7" ht="14.25">
      <c r="A26" s="42" t="s">
        <v>13</v>
      </c>
      <c r="B26" s="33">
        <f>'SEKTÖR (U S D)'!D26</f>
        <v>2.918655539482572</v>
      </c>
      <c r="C26" s="33">
        <f>'SEKTÖR (TL)'!D26</f>
        <v>4.532453375458275</v>
      </c>
      <c r="D26" s="33">
        <f>'SEKTÖR (U S D)'!H26</f>
        <v>11.679833015559774</v>
      </c>
      <c r="E26" s="33">
        <f>'SEKTÖR (TL)'!H26</f>
        <v>11.024983936058257</v>
      </c>
      <c r="F26" s="33">
        <f>'SEKTÖR (U S D)'!L26</f>
        <v>18.043793362765122</v>
      </c>
      <c r="G26" s="33">
        <f>'SEKTÖR (TL)'!L26</f>
        <v>22.39273923420802</v>
      </c>
    </row>
    <row r="27" spans="1:7" s="56" customFormat="1" ht="15.75">
      <c r="A27" s="41" t="s">
        <v>77</v>
      </c>
      <c r="B27" s="32">
        <f>'SEKTÖR (U S D)'!D27</f>
        <v>-10.869530713456683</v>
      </c>
      <c r="C27" s="32">
        <f>'SEKTÖR (TL)'!D27</f>
        <v>-9.47193610147751</v>
      </c>
      <c r="D27" s="32">
        <f>'SEKTÖR (U S D)'!H27</f>
        <v>-2.435811222530593</v>
      </c>
      <c r="E27" s="32">
        <f>'SEKTÖR (TL)'!H27</f>
        <v>-3.007891404673561</v>
      </c>
      <c r="F27" s="32">
        <f>'SEKTÖR (U S D)'!L27</f>
        <v>5.830885399419952</v>
      </c>
      <c r="G27" s="32">
        <f>'SEKTÖR (TL)'!L27</f>
        <v>9.729885753589627</v>
      </c>
    </row>
    <row r="28" spans="1:7" ht="14.25">
      <c r="A28" s="42" t="s">
        <v>14</v>
      </c>
      <c r="B28" s="33">
        <f>'SEKTÖR (U S D)'!D28</f>
        <v>-10.869530713456683</v>
      </c>
      <c r="C28" s="33">
        <f>'SEKTÖR (TL)'!D28</f>
        <v>-9.47193610147751</v>
      </c>
      <c r="D28" s="33">
        <f>'SEKTÖR (U S D)'!H28</f>
        <v>-2.435811222530593</v>
      </c>
      <c r="E28" s="33">
        <f>'SEKTÖR (TL)'!H28</f>
        <v>-3.007891404673561</v>
      </c>
      <c r="F28" s="33">
        <f>'SEKTÖR (U S D)'!L28</f>
        <v>5.830885399419952</v>
      </c>
      <c r="G28" s="33">
        <f>'SEKTÖR (TL)'!L28</f>
        <v>9.729885753589627</v>
      </c>
    </row>
    <row r="29" spans="1:7" s="56" customFormat="1" ht="15.75">
      <c r="A29" s="41" t="s">
        <v>78</v>
      </c>
      <c r="B29" s="32">
        <f>'SEKTÖR (U S D)'!D29</f>
        <v>0.5933144311020394</v>
      </c>
      <c r="C29" s="32">
        <f>'SEKTÖR (TL)'!D29</f>
        <v>2.170650165732355</v>
      </c>
      <c r="D29" s="32">
        <f>'SEKTÖR (U S D)'!H29</f>
        <v>1.7680455650497158</v>
      </c>
      <c r="E29" s="32">
        <f>'SEKTÖR (TL)'!H29</f>
        <v>1.171315527392357</v>
      </c>
      <c r="F29" s="32">
        <f>'SEKTÖR (U S D)'!L29</f>
        <v>-0.23160763677869903</v>
      </c>
      <c r="G29" s="32">
        <f>'SEKTÖR (TL)'!L29</f>
        <v>3.4440395591321358</v>
      </c>
    </row>
    <row r="30" spans="1:7" ht="14.25">
      <c r="A30" s="42" t="s">
        <v>15</v>
      </c>
      <c r="B30" s="33">
        <f>'SEKTÖR (U S D)'!D30</f>
        <v>3.1798973259579046</v>
      </c>
      <c r="C30" s="33">
        <f>'SEKTÖR (TL)'!D30</f>
        <v>4.797791517715464</v>
      </c>
      <c r="D30" s="33">
        <f>'SEKTÖR (U S D)'!H30</f>
        <v>8.10662511349783</v>
      </c>
      <c r="E30" s="33">
        <f>'SEKTÖR (TL)'!H30</f>
        <v>7.472727998575333</v>
      </c>
      <c r="F30" s="33">
        <f>'SEKTÖR (U S D)'!L30</f>
        <v>1.5768534359566815</v>
      </c>
      <c r="G30" s="33">
        <f>'SEKTÖR (TL)'!L30</f>
        <v>5.319127593708443</v>
      </c>
    </row>
    <row r="31" spans="1:7" ht="14.25">
      <c r="A31" s="42" t="s">
        <v>119</v>
      </c>
      <c r="B31" s="33">
        <f>'SEKTÖR (U S D)'!D31</f>
        <v>-1.9307445837699655</v>
      </c>
      <c r="C31" s="33">
        <f>'SEKTÖR (TL)'!D31</f>
        <v>-0.3929869115883233</v>
      </c>
      <c r="D31" s="33">
        <f>'SEKTÖR (U S D)'!H31</f>
        <v>0.4004836285904543</v>
      </c>
      <c r="E31" s="33">
        <f>'SEKTÖR (TL)'!H31</f>
        <v>-0.1882275335808809</v>
      </c>
      <c r="F31" s="33">
        <f>'SEKTÖR (U S D)'!L31</f>
        <v>-5.694925529801431</v>
      </c>
      <c r="G31" s="33">
        <f>'SEKTÖR (TL)'!L31</f>
        <v>-2.220556801130506</v>
      </c>
    </row>
    <row r="32" spans="1:7" ht="14.25">
      <c r="A32" s="42" t="s">
        <v>120</v>
      </c>
      <c r="B32" s="33">
        <f>'SEKTÖR (U S D)'!D32</f>
        <v>-4.780249965310668</v>
      </c>
      <c r="C32" s="33">
        <f>'SEKTÖR (TL)'!D32</f>
        <v>-3.2871734599614704</v>
      </c>
      <c r="D32" s="33">
        <f>'SEKTÖR (U S D)'!H32</f>
        <v>25.196179510223065</v>
      </c>
      <c r="E32" s="33">
        <f>'SEKTÖR (TL)'!H32</f>
        <v>24.46207559284029</v>
      </c>
      <c r="F32" s="33">
        <f>'SEKTÖR (U S D)'!L32</f>
        <v>-30.39700952471167</v>
      </c>
      <c r="G32" s="33">
        <f>'SEKTÖR (TL)'!L32</f>
        <v>-27.83271004360853</v>
      </c>
    </row>
    <row r="33" spans="1:7" ht="14.25">
      <c r="A33" s="42" t="s">
        <v>32</v>
      </c>
      <c r="B33" s="33">
        <f>'SEKTÖR (U S D)'!D33</f>
        <v>-19.153445908180004</v>
      </c>
      <c r="C33" s="33">
        <f>'SEKTÖR (TL)'!D33</f>
        <v>-17.88574576814642</v>
      </c>
      <c r="D33" s="33">
        <f>'SEKTÖR (U S D)'!H33</f>
        <v>-10.610765565542334</v>
      </c>
      <c r="E33" s="33">
        <f>'SEKTÖR (TL)'!H33</f>
        <v>-11.134910850381665</v>
      </c>
      <c r="F33" s="33">
        <f>'SEKTÖR (U S D)'!L33</f>
        <v>-1.3562875232638918</v>
      </c>
      <c r="G33" s="33">
        <f>'SEKTÖR (TL)'!L33</f>
        <v>2.2779244407750396</v>
      </c>
    </row>
    <row r="34" spans="1:7" ht="14.25">
      <c r="A34" s="42" t="s">
        <v>31</v>
      </c>
      <c r="B34" s="33">
        <f>'SEKTÖR (U S D)'!D34</f>
        <v>10.836453022586182</v>
      </c>
      <c r="C34" s="33">
        <f>'SEKTÖR (TL)'!D34</f>
        <v>12.574404486268614</v>
      </c>
      <c r="D34" s="33">
        <f>'SEKTÖR (U S D)'!H34</f>
        <v>9.388457469863361</v>
      </c>
      <c r="E34" s="33">
        <f>'SEKTÖR (TL)'!H34</f>
        <v>8.747044165885258</v>
      </c>
      <c r="F34" s="33">
        <f>'SEKTÖR (U S D)'!L34</f>
        <v>7.441100431290868</v>
      </c>
      <c r="G34" s="33">
        <f>'SEKTÖR (TL)'!L34</f>
        <v>11.39942400623735</v>
      </c>
    </row>
    <row r="35" spans="1:7" ht="14.25">
      <c r="A35" s="42" t="s">
        <v>16</v>
      </c>
      <c r="B35" s="33">
        <f>'SEKTÖR (U S D)'!D35</f>
        <v>1.8137608955322495</v>
      </c>
      <c r="C35" s="33">
        <f>'SEKTÖR (TL)'!D35</f>
        <v>3.4102336258112014</v>
      </c>
      <c r="D35" s="33">
        <f>'SEKTÖR (U S D)'!H35</f>
        <v>5.222571278899302</v>
      </c>
      <c r="E35" s="33">
        <f>'SEKTÖR (TL)'!H35</f>
        <v>4.605585184953675</v>
      </c>
      <c r="F35" s="33">
        <f>'SEKTÖR (U S D)'!L35</f>
        <v>1.6075079309969942</v>
      </c>
      <c r="G35" s="33">
        <f>'SEKTÖR (TL)'!L35</f>
        <v>5.350911455535846</v>
      </c>
    </row>
    <row r="36" spans="1:7" ht="14.25">
      <c r="A36" s="42" t="s">
        <v>136</v>
      </c>
      <c r="B36" s="33">
        <f>'SEKTÖR (U S D)'!D36</f>
        <v>10.376199376546046</v>
      </c>
      <c r="C36" s="33">
        <f>'SEKTÖR (TL)'!D36</f>
        <v>12.106933914063958</v>
      </c>
      <c r="D36" s="33">
        <f>'SEKTÖR (U S D)'!H36</f>
        <v>-1.069735204244557</v>
      </c>
      <c r="E36" s="33">
        <f>'SEKTÖR (TL)'!H36</f>
        <v>-1.6498255490010278</v>
      </c>
      <c r="F36" s="33">
        <f>'SEKTÖR (U S D)'!L36</f>
        <v>-0.2964967749350187</v>
      </c>
      <c r="G36" s="33">
        <f>'SEKTÖR (TL)'!L36</f>
        <v>3.376759788300898</v>
      </c>
    </row>
    <row r="37" spans="1:7" ht="14.25">
      <c r="A37" s="42" t="s">
        <v>145</v>
      </c>
      <c r="B37" s="33">
        <f>'SEKTÖR (U S D)'!D37</f>
        <v>3.6473539028051403</v>
      </c>
      <c r="C37" s="33">
        <f>'SEKTÖR (TL)'!D37</f>
        <v>5.272577965014005</v>
      </c>
      <c r="D37" s="33">
        <f>'SEKTÖR (U S D)'!H37</f>
        <v>5.118693281363882</v>
      </c>
      <c r="E37" s="33">
        <f>'SEKTÖR (TL)'!H37</f>
        <v>4.5023162894309525</v>
      </c>
      <c r="F37" s="33">
        <f>'SEKTÖR (U S D)'!L37</f>
        <v>-0.6639202001369212</v>
      </c>
      <c r="G37" s="33">
        <f>'SEKTÖR (TL)'!L37</f>
        <v>2.9957998226119043</v>
      </c>
    </row>
    <row r="38" spans="1:7" ht="14.25">
      <c r="A38" s="69" t="s">
        <v>144</v>
      </c>
      <c r="B38" s="33">
        <f>'SEKTÖR (U S D)'!D38</f>
        <v>41.54894906647417</v>
      </c>
      <c r="C38" s="33">
        <f>'SEKTÖR (TL)'!D38</f>
        <v>43.76848241046033</v>
      </c>
      <c r="D38" s="33">
        <f>'SEKTÖR (U S D)'!H38</f>
        <v>2.1300754617760993</v>
      </c>
      <c r="E38" s="33">
        <f>'SEKTÖR (TL)'!H38</f>
        <v>1.5312226152084776</v>
      </c>
      <c r="F38" s="33">
        <f>'SEKTÖR (U S D)'!L38</f>
        <v>26.88404124426506</v>
      </c>
      <c r="G38" s="33">
        <f>'SEKTÖR (TL)'!L38</f>
        <v>31.55867776348841</v>
      </c>
    </row>
    <row r="39" spans="1:7" ht="15" thickBot="1">
      <c r="A39" s="42" t="s">
        <v>79</v>
      </c>
      <c r="B39" s="33">
        <f>'SEKTÖR (U S D)'!D41</f>
        <v>52.30569008955571</v>
      </c>
      <c r="C39" s="33">
        <f>'SEKTÖR (TL)'!D41</f>
        <v>54.693892614986254</v>
      </c>
      <c r="D39" s="33">
        <f>'SEKTÖR (U S D)'!H39</f>
        <v>11.490730747820066</v>
      </c>
      <c r="E39" s="33">
        <f>'SEKTÖR (TL)'!H39</f>
        <v>10.836990493812078</v>
      </c>
      <c r="F39" s="33">
        <f>'SEKTÖR (U S D)'!L39</f>
        <v>34.241251783192695</v>
      </c>
      <c r="G39" s="33">
        <f>'SEKTÖR (TL)'!L39</f>
        <v>39.18694118446192</v>
      </c>
    </row>
    <row r="40" spans="1:7" ht="18" thickBot="1" thickTop="1">
      <c r="A40" s="44" t="s">
        <v>17</v>
      </c>
      <c r="B40" s="52">
        <f>'SEKTÖR (U S D)'!D42</f>
        <v>21.277558449860965</v>
      </c>
      <c r="C40" s="52">
        <f>'SEKTÖR (TL)'!D42</f>
        <v>23.17922982666706</v>
      </c>
      <c r="D40" s="52">
        <f>'SEKTÖR (U S D)'!H40</f>
        <v>3.9815999182599926</v>
      </c>
      <c r="E40" s="52">
        <f>'SEKTÖR (TL)'!H40</f>
        <v>3.3718904196607205</v>
      </c>
      <c r="F40" s="52">
        <f>'SEKTÖR (U S D)'!L40</f>
        <v>0.8856405077115477</v>
      </c>
      <c r="G40" s="52">
        <f>'SEKTÖR (TL)'!L40</f>
        <v>4.602449136739209</v>
      </c>
    </row>
    <row r="41" spans="1:7" ht="14.25">
      <c r="A41" s="42" t="s">
        <v>82</v>
      </c>
      <c r="B41" s="33">
        <f>'SEKTÖR (U S D)'!D43</f>
        <v>21.277558449860965</v>
      </c>
      <c r="C41" s="33">
        <f>'SEKTÖR (TL)'!D43</f>
        <v>23.17922982666706</v>
      </c>
      <c r="D41" s="33">
        <f>'SEKTÖR (U S D)'!H41</f>
        <v>48.18928113367492</v>
      </c>
      <c r="E41" s="33">
        <f>'SEKTÖR (TL)'!H41</f>
        <v>47.320354204594906</v>
      </c>
      <c r="F41" s="33">
        <f>'SEKTÖR (U S D)'!L41</f>
        <v>26.455371718198123</v>
      </c>
      <c r="G41" s="33">
        <f>'SEKTÖR (TL)'!L41</f>
        <v>31.11421528031213</v>
      </c>
    </row>
    <row r="42" spans="1:7" ht="18">
      <c r="A42" s="2" t="s">
        <v>18</v>
      </c>
      <c r="B42" s="1">
        <f>'SEKTÖR (U S D)'!D44</f>
        <v>0.2607254647338521</v>
      </c>
      <c r="C42" s="1">
        <f>'SEKTÖR (TL)'!D44</f>
        <v>1.8328460967048728</v>
      </c>
      <c r="D42" s="1">
        <f>'SEKTÖR (U S D)'!H42</f>
        <v>40.22652782602062</v>
      </c>
      <c r="E42" s="1">
        <f>'SEKTÖR (TL)'!H42</f>
        <v>39.40429152615284</v>
      </c>
      <c r="F42" s="1">
        <f>'SEKTÖR (U S D)'!L42</f>
        <v>16.52741051905381</v>
      </c>
      <c r="G42" s="1">
        <f>'SEKTÖR (TL)'!L42</f>
        <v>20.820490116465518</v>
      </c>
    </row>
    <row r="43" spans="1:7" ht="14.25">
      <c r="A43" s="90" t="s">
        <v>122</v>
      </c>
      <c r="B43" s="99"/>
      <c r="C43" s="99"/>
      <c r="D43" s="92">
        <f>'SEKTÖR (U S D)'!H43</f>
        <v>40.22652782602062</v>
      </c>
      <c r="E43" s="92">
        <f>'SEKTÖR (TL)'!H43</f>
        <v>39.40429152615284</v>
      </c>
      <c r="F43" s="92">
        <f>'SEKTÖR (U S D)'!L43</f>
        <v>16.52741051905381</v>
      </c>
      <c r="G43" s="92">
        <f>'SEKTÖR (TL)'!L43</f>
        <v>20.820490116465518</v>
      </c>
    </row>
    <row r="44" spans="1:7" s="38" customFormat="1" ht="18.75" thickBot="1">
      <c r="A44" s="137" t="s">
        <v>18</v>
      </c>
      <c r="B44" s="138">
        <f>'SEKTÖR (U S D)'!D46</f>
        <v>0.2607254647338521</v>
      </c>
      <c r="C44" s="138">
        <f>'SEKTÖR (TL)'!D46</f>
        <v>1.8328460967048728</v>
      </c>
      <c r="D44" s="138">
        <f>'SEKTÖR (U S D)'!H44</f>
        <v>3.5633173219370415</v>
      </c>
      <c r="E44" s="138">
        <f>'SEKTÖR (TL)'!H44</f>
        <v>2.956060477194577</v>
      </c>
      <c r="F44" s="138">
        <f>'SEKTÖR (U S D)'!L44</f>
        <v>2.275152470924123</v>
      </c>
      <c r="G44" s="138">
        <f>'SEKTÖR (TL)'!L44</f>
        <v>6.043153222329318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K22" sqref="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166</v>
      </c>
    </row>
    <row r="5" ht="13.5" thickBot="1"/>
    <row r="6" spans="1:17" ht="24" thickBot="1" thickTop="1">
      <c r="A6" s="172" t="s">
        <v>114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10"/>
      <c r="B7" s="162" t="s">
        <v>22</v>
      </c>
      <c r="C7" s="163"/>
      <c r="D7" s="163"/>
      <c r="E7" s="165"/>
      <c r="F7" s="162" t="s">
        <v>173</v>
      </c>
      <c r="G7" s="163"/>
      <c r="H7" s="163"/>
      <c r="I7" s="165"/>
      <c r="J7" s="162" t="s">
        <v>160</v>
      </c>
      <c r="K7" s="163"/>
      <c r="L7" s="163"/>
      <c r="M7" s="165"/>
      <c r="N7" s="162" t="s">
        <v>113</v>
      </c>
      <c r="O7" s="163"/>
      <c r="P7" s="163"/>
      <c r="Q7" s="165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164</v>
      </c>
      <c r="E8" s="68" t="s">
        <v>165</v>
      </c>
      <c r="F8" s="66">
        <v>2012</v>
      </c>
      <c r="G8" s="154">
        <v>2013</v>
      </c>
      <c r="H8" s="68" t="s">
        <v>164</v>
      </c>
      <c r="I8" s="66" t="s">
        <v>165</v>
      </c>
      <c r="J8" s="65" t="s">
        <v>158</v>
      </c>
      <c r="K8" s="66" t="s">
        <v>159</v>
      </c>
      <c r="L8" s="67" t="s">
        <v>164</v>
      </c>
      <c r="M8" s="68" t="s">
        <v>165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107626.294</v>
      </c>
      <c r="C9" s="16">
        <v>126173.969</v>
      </c>
      <c r="D9" s="43">
        <f aca="true" t="shared" si="0" ref="D9:D22">(C9-B9)/B9*100</f>
        <v>17.233404877808024</v>
      </c>
      <c r="E9" s="13">
        <f aca="true" t="shared" si="1" ref="E9:E22">C9/C$22*100</f>
        <v>1.0052910364401344</v>
      </c>
      <c r="F9" s="71">
        <v>285166.981</v>
      </c>
      <c r="G9" s="16">
        <v>341855.543</v>
      </c>
      <c r="H9" s="43">
        <f aca="true" t="shared" si="2" ref="H9:H22">(G9-F9)/F9*100</f>
        <v>19.879076392788956</v>
      </c>
      <c r="I9" s="13">
        <f aca="true" t="shared" si="3" ref="I9:I22">G9/G$22*100</f>
        <v>0.9700993626686774</v>
      </c>
      <c r="J9" s="71">
        <v>1091584.8429999999</v>
      </c>
      <c r="K9" s="16">
        <v>1318731.151</v>
      </c>
      <c r="L9" s="43">
        <f aca="true" t="shared" si="4" ref="L9:L22">(K9-J9)/J9*100</f>
        <v>20.80885507495089</v>
      </c>
      <c r="M9" s="13">
        <f aca="true" t="shared" si="5" ref="M9:M22">K9/K$22*100</f>
        <v>0.9492896930590907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1279907.749</v>
      </c>
      <c r="C10" s="16">
        <v>1077958.598</v>
      </c>
      <c r="D10" s="43">
        <f t="shared" si="0"/>
        <v>-15.778414589472108</v>
      </c>
      <c r="E10" s="13">
        <f t="shared" si="1"/>
        <v>8.588634603568462</v>
      </c>
      <c r="F10" s="71">
        <v>3462385.177</v>
      </c>
      <c r="G10" s="16">
        <v>3229604.91</v>
      </c>
      <c r="H10" s="43">
        <f t="shared" si="2"/>
        <v>-6.723118749072671</v>
      </c>
      <c r="I10" s="13">
        <f t="shared" si="3"/>
        <v>9.16479995429716</v>
      </c>
      <c r="J10" s="71">
        <v>12921819.171</v>
      </c>
      <c r="K10" s="16">
        <v>12856997.144</v>
      </c>
      <c r="L10" s="43">
        <f t="shared" si="4"/>
        <v>-0.501647841857117</v>
      </c>
      <c r="M10" s="13">
        <f t="shared" si="5"/>
        <v>9.255119865208497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266200.004</v>
      </c>
      <c r="C11" s="16">
        <v>259779.332</v>
      </c>
      <c r="D11" s="43">
        <f t="shared" si="0"/>
        <v>-2.411972916424156</v>
      </c>
      <c r="E11" s="13">
        <f t="shared" si="1"/>
        <v>2.0697917009490743</v>
      </c>
      <c r="F11" s="71">
        <v>769505.587</v>
      </c>
      <c r="G11" s="16">
        <v>715656.5819999999</v>
      </c>
      <c r="H11" s="43">
        <f t="shared" si="2"/>
        <v>-6.997870569067112</v>
      </c>
      <c r="I11" s="13">
        <f t="shared" si="3"/>
        <v>2.030851944055925</v>
      </c>
      <c r="J11" s="71">
        <v>3323801.387</v>
      </c>
      <c r="K11" s="16">
        <v>3150686.788</v>
      </c>
      <c r="L11" s="43">
        <f t="shared" si="4"/>
        <v>-5.2083316312786625</v>
      </c>
      <c r="M11" s="13">
        <f t="shared" si="5"/>
        <v>2.268024450349738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157698.988</v>
      </c>
      <c r="C12" s="16">
        <v>169380.721</v>
      </c>
      <c r="D12" s="43">
        <f t="shared" si="0"/>
        <v>7.407614435674106</v>
      </c>
      <c r="E12" s="13">
        <f t="shared" si="1"/>
        <v>1.3495408119171337</v>
      </c>
      <c r="F12" s="71">
        <v>401230.599</v>
      </c>
      <c r="G12" s="16">
        <v>504853.40599999996</v>
      </c>
      <c r="H12" s="43">
        <f t="shared" si="2"/>
        <v>25.82624736454858</v>
      </c>
      <c r="I12" s="13">
        <f t="shared" si="3"/>
        <v>1.4326459740970499</v>
      </c>
      <c r="J12" s="71">
        <v>1709265.1410000003</v>
      </c>
      <c r="K12" s="16">
        <v>1922342.3269999998</v>
      </c>
      <c r="L12" s="43">
        <f t="shared" si="4"/>
        <v>12.466011321996502</v>
      </c>
      <c r="M12" s="13">
        <f t="shared" si="5"/>
        <v>1.3837996897006097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109893.236</v>
      </c>
      <c r="C13" s="16">
        <v>118338.32</v>
      </c>
      <c r="D13" s="43">
        <f t="shared" si="0"/>
        <v>7.684807825660902</v>
      </c>
      <c r="E13" s="13">
        <f t="shared" si="1"/>
        <v>0.9428605068560877</v>
      </c>
      <c r="F13" s="71">
        <v>251734.833</v>
      </c>
      <c r="G13" s="16">
        <v>307979.944</v>
      </c>
      <c r="H13" s="43">
        <f t="shared" si="2"/>
        <v>22.342998912669348</v>
      </c>
      <c r="I13" s="13">
        <f t="shared" si="3"/>
        <v>0.873969000962301</v>
      </c>
      <c r="J13" s="71">
        <v>1099295.7489999998</v>
      </c>
      <c r="K13" s="16">
        <v>1173505.1279999998</v>
      </c>
      <c r="L13" s="43">
        <f t="shared" si="4"/>
        <v>6.7506291248288965</v>
      </c>
      <c r="M13" s="13">
        <f t="shared" si="5"/>
        <v>0.8447486221263827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1068965.039</v>
      </c>
      <c r="C14" s="16">
        <v>1033796.806</v>
      </c>
      <c r="D14" s="43">
        <f t="shared" si="0"/>
        <v>-3.289932946067109</v>
      </c>
      <c r="E14" s="13">
        <f t="shared" si="1"/>
        <v>8.23677554735748</v>
      </c>
      <c r="F14" s="71">
        <v>2933995.2580000004</v>
      </c>
      <c r="G14" s="16">
        <v>2960812.536</v>
      </c>
      <c r="H14" s="43">
        <f t="shared" si="2"/>
        <v>0.9140191323376524</v>
      </c>
      <c r="I14" s="13">
        <f t="shared" si="3"/>
        <v>8.402035342030507</v>
      </c>
      <c r="J14" s="71">
        <v>11465562.321000002</v>
      </c>
      <c r="K14" s="16">
        <v>11455981.711000001</v>
      </c>
      <c r="L14" s="43">
        <f t="shared" si="4"/>
        <v>-0.0835598789817198</v>
      </c>
      <c r="M14" s="13">
        <f t="shared" si="5"/>
        <v>8.246597764737073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677906.117</v>
      </c>
      <c r="C15" s="16">
        <v>769027.156</v>
      </c>
      <c r="D15" s="43">
        <f t="shared" si="0"/>
        <v>13.441542525570691</v>
      </c>
      <c r="E15" s="13">
        <f t="shared" si="1"/>
        <v>6.12722349017846</v>
      </c>
      <c r="F15" s="71">
        <v>1849433.7480000001</v>
      </c>
      <c r="G15" s="16">
        <v>2176220.823</v>
      </c>
      <c r="H15" s="43">
        <f t="shared" si="2"/>
        <v>17.669574557801337</v>
      </c>
      <c r="I15" s="13">
        <f t="shared" si="3"/>
        <v>6.1755629728625</v>
      </c>
      <c r="J15" s="71">
        <v>7310512.178999999</v>
      </c>
      <c r="K15" s="16">
        <v>8535259.664</v>
      </c>
      <c r="L15" s="43">
        <f t="shared" si="4"/>
        <v>16.753237735082124</v>
      </c>
      <c r="M15" s="13">
        <f t="shared" si="5"/>
        <v>6.144113620485938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509015.444</v>
      </c>
      <c r="C16" s="16">
        <v>513494.187</v>
      </c>
      <c r="D16" s="43">
        <f t="shared" si="0"/>
        <v>0.8798835188191183</v>
      </c>
      <c r="E16" s="13">
        <f t="shared" si="1"/>
        <v>4.091264684359848</v>
      </c>
      <c r="F16" s="71">
        <v>1371285.548</v>
      </c>
      <c r="G16" s="16">
        <v>1586788.622</v>
      </c>
      <c r="H16" s="43">
        <f t="shared" si="2"/>
        <v>15.715404739319839</v>
      </c>
      <c r="I16" s="13">
        <f t="shared" si="3"/>
        <v>4.502903821255601</v>
      </c>
      <c r="J16" s="71">
        <v>5828296.301999999</v>
      </c>
      <c r="K16" s="16">
        <v>6001781.919000001</v>
      </c>
      <c r="L16" s="43">
        <f t="shared" si="4"/>
        <v>2.9766094242749688</v>
      </c>
      <c r="M16" s="13">
        <f t="shared" si="5"/>
        <v>4.320387602412155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3547307.854</v>
      </c>
      <c r="C17" s="16">
        <v>3601189.852</v>
      </c>
      <c r="D17" s="43">
        <f t="shared" si="0"/>
        <v>1.5189546613283635</v>
      </c>
      <c r="E17" s="13">
        <f t="shared" si="1"/>
        <v>28.692478388587222</v>
      </c>
      <c r="F17" s="71">
        <v>9827310.695</v>
      </c>
      <c r="G17" s="16">
        <v>9851978.516</v>
      </c>
      <c r="H17" s="43">
        <f t="shared" si="2"/>
        <v>0.25101293492787513</v>
      </c>
      <c r="I17" s="13">
        <f t="shared" si="3"/>
        <v>27.9574173217285</v>
      </c>
      <c r="J17" s="71">
        <v>39171924.178</v>
      </c>
      <c r="K17" s="16">
        <v>40519471.673</v>
      </c>
      <c r="L17" s="43">
        <f t="shared" si="4"/>
        <v>3.440085018230521</v>
      </c>
      <c r="M17" s="13">
        <f t="shared" si="5"/>
        <v>29.167974684006452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1714191.657</v>
      </c>
      <c r="C18" s="16">
        <v>1747924.666</v>
      </c>
      <c r="D18" s="43">
        <f t="shared" si="0"/>
        <v>1.9678668287906667</v>
      </c>
      <c r="E18" s="13">
        <f t="shared" si="1"/>
        <v>13.926588923444392</v>
      </c>
      <c r="F18" s="71">
        <v>4606885.021</v>
      </c>
      <c r="G18" s="16">
        <v>4952911.268</v>
      </c>
      <c r="H18" s="43">
        <f t="shared" si="2"/>
        <v>7.511067574351786</v>
      </c>
      <c r="I18" s="13">
        <f t="shared" si="3"/>
        <v>14.055106499885861</v>
      </c>
      <c r="J18" s="71">
        <v>18589733.180000003</v>
      </c>
      <c r="K18" s="16">
        <v>19039483.607</v>
      </c>
      <c r="L18" s="43">
        <f t="shared" si="4"/>
        <v>2.419348479320117</v>
      </c>
      <c r="M18" s="13">
        <f t="shared" si="5"/>
        <v>13.705587780789916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112083.591</v>
      </c>
      <c r="C19" s="16">
        <v>110744.271</v>
      </c>
      <c r="D19" s="43">
        <f t="shared" si="0"/>
        <v>-1.1949295950020078</v>
      </c>
      <c r="E19" s="13">
        <f t="shared" si="1"/>
        <v>0.8823549251541506</v>
      </c>
      <c r="F19" s="71">
        <v>343019.359</v>
      </c>
      <c r="G19" s="16">
        <v>334892.786</v>
      </c>
      <c r="H19" s="43">
        <f t="shared" si="2"/>
        <v>-2.3691295510816857</v>
      </c>
      <c r="I19" s="13">
        <f t="shared" si="3"/>
        <v>0.9503408235242152</v>
      </c>
      <c r="J19" s="71">
        <v>1477698.046</v>
      </c>
      <c r="K19" s="16">
        <v>1463280.7819999997</v>
      </c>
      <c r="L19" s="43">
        <f t="shared" si="4"/>
        <v>-0.9756569712619375</v>
      </c>
      <c r="M19" s="13">
        <f t="shared" si="5"/>
        <v>1.0533438626597256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937342.274</v>
      </c>
      <c r="C20" s="16">
        <v>970938.593</v>
      </c>
      <c r="D20" s="43">
        <f t="shared" si="0"/>
        <v>3.58421037137604</v>
      </c>
      <c r="E20" s="13">
        <f t="shared" si="1"/>
        <v>7.735952765952031</v>
      </c>
      <c r="F20" s="71">
        <v>2491134.518</v>
      </c>
      <c r="G20" s="16">
        <v>2707148.228</v>
      </c>
      <c r="H20" s="43">
        <f t="shared" si="2"/>
        <v>8.671298496294206</v>
      </c>
      <c r="I20" s="13">
        <f t="shared" si="3"/>
        <v>7.682200345753759</v>
      </c>
      <c r="J20" s="71">
        <v>10328383.107</v>
      </c>
      <c r="K20" s="16">
        <v>10916379.979</v>
      </c>
      <c r="L20" s="43">
        <f t="shared" si="4"/>
        <v>5.693019574394835</v>
      </c>
      <c r="M20" s="13">
        <f t="shared" si="5"/>
        <v>7.858165018490045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2031804.978</v>
      </c>
      <c r="C21" s="76">
        <v>2052242.688</v>
      </c>
      <c r="D21" s="77">
        <f t="shared" si="0"/>
        <v>1.0058893555875617</v>
      </c>
      <c r="E21" s="78">
        <f t="shared" si="1"/>
        <v>16.351242615235538</v>
      </c>
      <c r="F21" s="75">
        <v>5438398.171</v>
      </c>
      <c r="G21" s="76">
        <v>5568526.565</v>
      </c>
      <c r="H21" s="77">
        <f t="shared" si="2"/>
        <v>2.392770626724314</v>
      </c>
      <c r="I21" s="78">
        <f t="shared" si="3"/>
        <v>15.802066639914331</v>
      </c>
      <c r="J21" s="75">
        <v>21509695.613999996</v>
      </c>
      <c r="K21" s="76">
        <v>20563771.061</v>
      </c>
      <c r="L21" s="77">
        <f t="shared" si="4"/>
        <v>-4.39766591761681</v>
      </c>
      <c r="M21" s="78">
        <f t="shared" si="5"/>
        <v>14.80284734597439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12518350.63112</v>
      </c>
      <c r="C22" s="85">
        <v>12550989.158999998</v>
      </c>
      <c r="D22" s="86">
        <f t="shared" si="0"/>
        <v>0.2607254648935965</v>
      </c>
      <c r="E22" s="87">
        <f t="shared" si="1"/>
        <v>100</v>
      </c>
      <c r="F22" s="84">
        <v>34026748.6975</v>
      </c>
      <c r="G22" s="85">
        <v>35239229.72793</v>
      </c>
      <c r="H22" s="86">
        <f t="shared" si="2"/>
        <v>3.5633173219370415</v>
      </c>
      <c r="I22" s="87">
        <f t="shared" si="3"/>
        <v>100</v>
      </c>
      <c r="J22" s="84">
        <v>135827392.64699998</v>
      </c>
      <c r="K22" s="85">
        <v>138917672.934</v>
      </c>
      <c r="L22" s="86">
        <f t="shared" si="4"/>
        <v>2.2751524760777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3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5"/>
      <c r="I27" s="175"/>
      <c r="N27" t="s">
        <v>72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150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1044522.075</v>
      </c>
      <c r="D5" s="29">
        <v>1077833.471</v>
      </c>
      <c r="E5" s="29">
        <v>1131013.338</v>
      </c>
      <c r="F5" s="29"/>
      <c r="G5" s="29"/>
      <c r="H5" s="29"/>
      <c r="I5" s="29"/>
      <c r="J5" s="29"/>
      <c r="K5" s="29"/>
      <c r="L5" s="29"/>
      <c r="M5" s="29"/>
      <c r="N5" s="29"/>
      <c r="O5" s="29">
        <f>SUM(C5:N5)</f>
        <v>3253368.884</v>
      </c>
      <c r="P5" s="60">
        <f aca="true" t="shared" si="0" ref="P5:P24">O5/O$26*100</f>
        <v>9.232236089340253</v>
      </c>
    </row>
    <row r="6" spans="1:16" ht="12.75">
      <c r="A6" s="59" t="s">
        <v>86</v>
      </c>
      <c r="B6" s="28" t="s">
        <v>66</v>
      </c>
      <c r="C6" s="29">
        <v>882665.194</v>
      </c>
      <c r="D6" s="29">
        <v>843858.953</v>
      </c>
      <c r="E6" s="29">
        <v>931729.066</v>
      </c>
      <c r="F6" s="29"/>
      <c r="G6" s="29"/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2658253.213</v>
      </c>
      <c r="P6" s="60">
        <f t="shared" si="0"/>
        <v>7.543448690481568</v>
      </c>
    </row>
    <row r="7" spans="1:16" ht="12.75">
      <c r="A7" s="59" t="s">
        <v>87</v>
      </c>
      <c r="B7" s="28" t="s">
        <v>126</v>
      </c>
      <c r="C7" s="29">
        <v>650321.302</v>
      </c>
      <c r="D7" s="29">
        <v>664508.048</v>
      </c>
      <c r="E7" s="29">
        <v>647034.204</v>
      </c>
      <c r="F7" s="29"/>
      <c r="G7" s="29"/>
      <c r="H7" s="29"/>
      <c r="I7" s="29"/>
      <c r="J7" s="29"/>
      <c r="K7" s="29"/>
      <c r="L7" s="29"/>
      <c r="M7" s="29"/>
      <c r="N7" s="29"/>
      <c r="O7" s="29">
        <f t="shared" si="1"/>
        <v>1961863.554</v>
      </c>
      <c r="P7" s="60">
        <f t="shared" si="0"/>
        <v>5.56727138895207</v>
      </c>
    </row>
    <row r="8" spans="1:16" ht="12.75">
      <c r="A8" s="59" t="s">
        <v>88</v>
      </c>
      <c r="B8" s="28" t="s">
        <v>131</v>
      </c>
      <c r="C8" s="29">
        <v>545369.862</v>
      </c>
      <c r="D8" s="29">
        <v>591136.5</v>
      </c>
      <c r="E8" s="29">
        <v>585036.859</v>
      </c>
      <c r="F8" s="29"/>
      <c r="G8" s="29"/>
      <c r="H8" s="29"/>
      <c r="I8" s="29"/>
      <c r="J8" s="29"/>
      <c r="K8" s="29"/>
      <c r="L8" s="29"/>
      <c r="M8" s="29"/>
      <c r="N8" s="29"/>
      <c r="O8" s="29">
        <f t="shared" si="1"/>
        <v>1721543.221</v>
      </c>
      <c r="P8" s="60">
        <f t="shared" si="0"/>
        <v>4.885303210601205</v>
      </c>
    </row>
    <row r="9" spans="1:16" ht="12.75">
      <c r="A9" s="59" t="s">
        <v>89</v>
      </c>
      <c r="B9" s="28" t="s">
        <v>62</v>
      </c>
      <c r="C9" s="29">
        <v>545737.748</v>
      </c>
      <c r="D9" s="29">
        <v>566841.214</v>
      </c>
      <c r="E9" s="29">
        <v>580264.125</v>
      </c>
      <c r="F9" s="29"/>
      <c r="G9" s="29"/>
      <c r="H9" s="29"/>
      <c r="I9" s="29"/>
      <c r="J9" s="29"/>
      <c r="K9" s="29"/>
      <c r="L9" s="29"/>
      <c r="M9" s="29"/>
      <c r="N9" s="29"/>
      <c r="O9" s="29">
        <f t="shared" si="1"/>
        <v>1692843.087</v>
      </c>
      <c r="P9" s="60">
        <f t="shared" si="0"/>
        <v>4.803859506449856</v>
      </c>
    </row>
    <row r="10" spans="1:16" ht="12.75">
      <c r="A10" s="59" t="s">
        <v>90</v>
      </c>
      <c r="B10" s="28" t="s">
        <v>63</v>
      </c>
      <c r="C10" s="29">
        <v>470089.515</v>
      </c>
      <c r="D10" s="29">
        <v>545601.575</v>
      </c>
      <c r="E10" s="29">
        <v>555678.676</v>
      </c>
      <c r="F10" s="29"/>
      <c r="G10" s="29"/>
      <c r="H10" s="29"/>
      <c r="I10" s="29"/>
      <c r="J10" s="29"/>
      <c r="K10" s="29"/>
      <c r="L10" s="29"/>
      <c r="M10" s="29"/>
      <c r="N10" s="29"/>
      <c r="O10" s="29">
        <f t="shared" si="1"/>
        <v>1571369.7659999998</v>
      </c>
      <c r="P10" s="60">
        <f t="shared" si="0"/>
        <v>4.459149017718135</v>
      </c>
    </row>
    <row r="11" spans="1:16" ht="12.75">
      <c r="A11" s="59" t="s">
        <v>91</v>
      </c>
      <c r="B11" s="28" t="s">
        <v>146</v>
      </c>
      <c r="C11" s="29">
        <v>395179.881</v>
      </c>
      <c r="D11" s="29">
        <v>442021.891</v>
      </c>
      <c r="E11" s="29">
        <v>545550.084</v>
      </c>
      <c r="F11" s="29"/>
      <c r="G11" s="29"/>
      <c r="H11" s="29"/>
      <c r="I11" s="29"/>
      <c r="J11" s="29"/>
      <c r="K11" s="29"/>
      <c r="L11" s="29"/>
      <c r="M11" s="29"/>
      <c r="N11" s="29"/>
      <c r="O11" s="29">
        <f t="shared" si="1"/>
        <v>1382751.8560000001</v>
      </c>
      <c r="P11" s="60">
        <f t="shared" si="0"/>
        <v>3.923899208094048</v>
      </c>
    </row>
    <row r="12" spans="1:16" ht="12.75">
      <c r="A12" s="59" t="s">
        <v>92</v>
      </c>
      <c r="B12" s="28" t="s">
        <v>64</v>
      </c>
      <c r="C12" s="29">
        <v>339232.972</v>
      </c>
      <c r="D12" s="29">
        <v>319551.576</v>
      </c>
      <c r="E12" s="29">
        <v>380633.973</v>
      </c>
      <c r="F12" s="29"/>
      <c r="G12" s="29"/>
      <c r="H12" s="29"/>
      <c r="I12" s="29"/>
      <c r="J12" s="29"/>
      <c r="K12" s="29"/>
      <c r="L12" s="29"/>
      <c r="M12" s="29"/>
      <c r="N12" s="29"/>
      <c r="O12" s="29">
        <f t="shared" si="1"/>
        <v>1039418.521</v>
      </c>
      <c r="P12" s="60">
        <f t="shared" si="0"/>
        <v>2.9496062462202084</v>
      </c>
    </row>
    <row r="13" spans="1:16" ht="12.75">
      <c r="A13" s="59" t="s">
        <v>93</v>
      </c>
      <c r="B13" s="28" t="s">
        <v>133</v>
      </c>
      <c r="C13" s="29">
        <v>261073.105</v>
      </c>
      <c r="D13" s="29">
        <v>350986.275</v>
      </c>
      <c r="E13" s="29">
        <v>319160.815</v>
      </c>
      <c r="F13" s="29"/>
      <c r="G13" s="29"/>
      <c r="H13" s="29"/>
      <c r="I13" s="29"/>
      <c r="J13" s="29"/>
      <c r="K13" s="29"/>
      <c r="L13" s="29"/>
      <c r="M13" s="29"/>
      <c r="N13" s="29"/>
      <c r="O13" s="29">
        <f t="shared" si="1"/>
        <v>931220.1950000001</v>
      </c>
      <c r="P13" s="60">
        <f t="shared" si="0"/>
        <v>2.642566827783513</v>
      </c>
    </row>
    <row r="14" spans="1:16" ht="12.75">
      <c r="A14" s="59" t="s">
        <v>94</v>
      </c>
      <c r="B14" s="28" t="s">
        <v>65</v>
      </c>
      <c r="C14" s="29">
        <v>316029.135</v>
      </c>
      <c r="D14" s="29">
        <v>344031.263</v>
      </c>
      <c r="E14" s="29">
        <v>312701.621</v>
      </c>
      <c r="F14" s="29"/>
      <c r="G14" s="29"/>
      <c r="H14" s="29"/>
      <c r="I14" s="29"/>
      <c r="J14" s="29"/>
      <c r="K14" s="29"/>
      <c r="L14" s="29"/>
      <c r="M14" s="29"/>
      <c r="N14" s="29"/>
      <c r="O14" s="29">
        <f t="shared" si="1"/>
        <v>972762.0190000001</v>
      </c>
      <c r="P14" s="60">
        <f t="shared" si="0"/>
        <v>2.760451992492619</v>
      </c>
    </row>
    <row r="15" spans="1:16" ht="12.75">
      <c r="A15" s="59" t="s">
        <v>95</v>
      </c>
      <c r="B15" s="28" t="s">
        <v>140</v>
      </c>
      <c r="C15" s="29">
        <v>329107.401</v>
      </c>
      <c r="D15" s="29">
        <v>303338.055</v>
      </c>
      <c r="E15" s="29">
        <v>302962.72</v>
      </c>
      <c r="F15" s="29"/>
      <c r="G15" s="29"/>
      <c r="H15" s="29"/>
      <c r="I15" s="29"/>
      <c r="J15" s="29"/>
      <c r="K15" s="29"/>
      <c r="L15" s="29"/>
      <c r="M15" s="29"/>
      <c r="N15" s="29"/>
      <c r="O15" s="29">
        <f t="shared" si="1"/>
        <v>935408.176</v>
      </c>
      <c r="P15" s="60">
        <f t="shared" si="0"/>
        <v>2.654451256112505</v>
      </c>
    </row>
    <row r="16" spans="1:16" ht="12.75">
      <c r="A16" s="59" t="s">
        <v>96</v>
      </c>
      <c r="B16" s="28" t="s">
        <v>156</v>
      </c>
      <c r="C16" s="29">
        <v>199925.264</v>
      </c>
      <c r="D16" s="29">
        <v>218077.573</v>
      </c>
      <c r="E16" s="29">
        <v>282847.834</v>
      </c>
      <c r="F16" s="29"/>
      <c r="G16" s="29"/>
      <c r="H16" s="29"/>
      <c r="I16" s="29"/>
      <c r="J16" s="29"/>
      <c r="K16" s="29"/>
      <c r="L16" s="29"/>
      <c r="M16" s="29"/>
      <c r="N16" s="29"/>
      <c r="O16" s="29">
        <f t="shared" si="1"/>
        <v>700850.671</v>
      </c>
      <c r="P16" s="60">
        <f t="shared" si="0"/>
        <v>1.9888365226168836</v>
      </c>
    </row>
    <row r="17" spans="1:16" ht="12.75">
      <c r="A17" s="59" t="s">
        <v>97</v>
      </c>
      <c r="B17" s="28" t="s">
        <v>151</v>
      </c>
      <c r="C17" s="29">
        <v>309170.622</v>
      </c>
      <c r="D17" s="29">
        <v>293108.8</v>
      </c>
      <c r="E17" s="29">
        <v>256145.198</v>
      </c>
      <c r="F17" s="29"/>
      <c r="G17" s="29"/>
      <c r="H17" s="29"/>
      <c r="I17" s="29"/>
      <c r="J17" s="29"/>
      <c r="K17" s="29"/>
      <c r="L17" s="29"/>
      <c r="M17" s="29"/>
      <c r="N17" s="29"/>
      <c r="O17" s="29">
        <f t="shared" si="1"/>
        <v>858424.62</v>
      </c>
      <c r="P17" s="60">
        <f t="shared" si="0"/>
        <v>2.4359914412773955</v>
      </c>
    </row>
    <row r="18" spans="1:16" ht="12.75">
      <c r="A18" s="59" t="s">
        <v>98</v>
      </c>
      <c r="B18" s="28" t="s">
        <v>155</v>
      </c>
      <c r="C18" s="29">
        <v>192589.339</v>
      </c>
      <c r="D18" s="29">
        <v>226299.269</v>
      </c>
      <c r="E18" s="29">
        <v>246925.555</v>
      </c>
      <c r="F18" s="29"/>
      <c r="G18" s="29"/>
      <c r="H18" s="29"/>
      <c r="I18" s="29"/>
      <c r="J18" s="29"/>
      <c r="K18" s="29"/>
      <c r="L18" s="29"/>
      <c r="M18" s="29"/>
      <c r="N18" s="29"/>
      <c r="O18" s="29">
        <f t="shared" si="1"/>
        <v>665814.163</v>
      </c>
      <c r="P18" s="60">
        <f t="shared" si="0"/>
        <v>1.8894117954693244</v>
      </c>
    </row>
    <row r="19" spans="1:16" ht="12.75">
      <c r="A19" s="59" t="s">
        <v>99</v>
      </c>
      <c r="B19" s="28" t="s">
        <v>174</v>
      </c>
      <c r="C19" s="29">
        <v>191053.641</v>
      </c>
      <c r="D19" s="29">
        <v>150632.822</v>
      </c>
      <c r="E19" s="29">
        <v>245483.692</v>
      </c>
      <c r="F19" s="29"/>
      <c r="G19" s="29"/>
      <c r="H19" s="29"/>
      <c r="I19" s="29"/>
      <c r="J19" s="29"/>
      <c r="K19" s="29"/>
      <c r="L19" s="29"/>
      <c r="M19" s="29"/>
      <c r="N19" s="29"/>
      <c r="O19" s="29">
        <f t="shared" si="1"/>
        <v>587170.155</v>
      </c>
      <c r="P19" s="60">
        <f t="shared" si="0"/>
        <v>1.6662400388207896</v>
      </c>
    </row>
    <row r="20" spans="1:16" ht="12.75">
      <c r="A20" s="59" t="s">
        <v>100</v>
      </c>
      <c r="B20" s="28" t="s">
        <v>163</v>
      </c>
      <c r="C20" s="29">
        <v>180421.517</v>
      </c>
      <c r="D20" s="29">
        <v>198526.722</v>
      </c>
      <c r="E20" s="29">
        <v>228499.628</v>
      </c>
      <c r="F20" s="29"/>
      <c r="G20" s="29"/>
      <c r="H20" s="29"/>
      <c r="I20" s="29"/>
      <c r="J20" s="29"/>
      <c r="K20" s="29"/>
      <c r="L20" s="29"/>
      <c r="M20" s="29"/>
      <c r="N20" s="29"/>
      <c r="O20" s="29">
        <f t="shared" si="1"/>
        <v>607447.867</v>
      </c>
      <c r="P20" s="60">
        <f t="shared" si="0"/>
        <v>1.7237830446128275</v>
      </c>
    </row>
    <row r="21" spans="1:16" ht="12.75">
      <c r="A21" s="59" t="s">
        <v>101</v>
      </c>
      <c r="B21" s="28" t="s">
        <v>141</v>
      </c>
      <c r="C21" s="29">
        <v>200416.682</v>
      </c>
      <c r="D21" s="29">
        <v>203820.516</v>
      </c>
      <c r="E21" s="29">
        <v>227149.085</v>
      </c>
      <c r="F21" s="29"/>
      <c r="G21" s="29"/>
      <c r="H21" s="29"/>
      <c r="I21" s="29"/>
      <c r="J21" s="29"/>
      <c r="K21" s="29"/>
      <c r="L21" s="29"/>
      <c r="M21" s="29"/>
      <c r="N21" s="29"/>
      <c r="O21" s="29">
        <f t="shared" si="1"/>
        <v>631386.2829999999</v>
      </c>
      <c r="P21" s="60">
        <f t="shared" si="0"/>
        <v>1.7917142002846416</v>
      </c>
    </row>
    <row r="22" spans="1:16" ht="12.75">
      <c r="A22" s="59" t="s">
        <v>102</v>
      </c>
      <c r="B22" s="28" t="s">
        <v>132</v>
      </c>
      <c r="C22" s="29">
        <v>197623.904</v>
      </c>
      <c r="D22" s="29">
        <v>196066.97</v>
      </c>
      <c r="E22" s="29">
        <v>221420.599</v>
      </c>
      <c r="F22" s="29"/>
      <c r="G22" s="29"/>
      <c r="H22" s="29"/>
      <c r="I22" s="29"/>
      <c r="J22" s="29"/>
      <c r="K22" s="29"/>
      <c r="L22" s="29"/>
      <c r="M22" s="29"/>
      <c r="N22" s="29"/>
      <c r="O22" s="29">
        <f t="shared" si="1"/>
        <v>615111.473</v>
      </c>
      <c r="P22" s="60">
        <f t="shared" si="0"/>
        <v>1.7455304155413571</v>
      </c>
    </row>
    <row r="23" spans="1:16" ht="12.75">
      <c r="A23" s="59" t="s">
        <v>103</v>
      </c>
      <c r="B23" s="28" t="s">
        <v>175</v>
      </c>
      <c r="C23" s="29">
        <v>124147.813</v>
      </c>
      <c r="D23" s="29">
        <v>138753.2</v>
      </c>
      <c r="E23" s="29">
        <v>193707.686</v>
      </c>
      <c r="F23" s="29"/>
      <c r="G23" s="29"/>
      <c r="H23" s="29"/>
      <c r="I23" s="29"/>
      <c r="J23" s="29"/>
      <c r="K23" s="29"/>
      <c r="L23" s="29"/>
      <c r="M23" s="29"/>
      <c r="N23" s="29"/>
      <c r="O23" s="29">
        <f t="shared" si="1"/>
        <v>456608.699</v>
      </c>
      <c r="P23" s="60">
        <f t="shared" si="0"/>
        <v>1.2957397270092352</v>
      </c>
    </row>
    <row r="24" spans="1:16" ht="12.75">
      <c r="A24" s="59" t="s">
        <v>104</v>
      </c>
      <c r="B24" s="28" t="s">
        <v>176</v>
      </c>
      <c r="C24" s="29">
        <v>154268.835</v>
      </c>
      <c r="D24" s="29">
        <v>159986.253</v>
      </c>
      <c r="E24" s="29">
        <v>190930.373</v>
      </c>
      <c r="F24" s="29"/>
      <c r="G24" s="29"/>
      <c r="H24" s="29"/>
      <c r="I24" s="29"/>
      <c r="J24" s="29"/>
      <c r="K24" s="29"/>
      <c r="L24" s="29"/>
      <c r="M24" s="29"/>
      <c r="N24" s="29"/>
      <c r="O24" s="29">
        <f t="shared" si="1"/>
        <v>505185.461</v>
      </c>
      <c r="P24" s="60">
        <f t="shared" si="0"/>
        <v>1.4335882622445935</v>
      </c>
    </row>
    <row r="25" spans="1:16" ht="12.75">
      <c r="A25" s="26"/>
      <c r="B25" s="176" t="s">
        <v>84</v>
      </c>
      <c r="C25" s="17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23748801.884000003</v>
      </c>
      <c r="P25" s="36">
        <f>SUM(P5:P24)</f>
        <v>67.39307888212302</v>
      </c>
    </row>
    <row r="26" spans="1:16" ht="13.5" customHeight="1">
      <c r="A26" s="26"/>
      <c r="B26" s="177" t="s">
        <v>107</v>
      </c>
      <c r="C26" s="17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35239229.721999995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2013-04-01T05:32:11Z</cp:lastPrinted>
  <dcterms:created xsi:type="dcterms:W3CDTF">2002-11-01T09:35:27Z</dcterms:created>
  <dcterms:modified xsi:type="dcterms:W3CDTF">2013-04-01T05:32:16Z</dcterms:modified>
  <cp:category/>
  <cp:version/>
  <cp:contentType/>
  <cp:contentStatus/>
</cp:coreProperties>
</file>