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<sst xmlns="http://schemas.openxmlformats.org/spreadsheetml/2006/main" count="325" uniqueCount="169">
  <si>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</si>
  <si>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</si>
  <si>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</si>
  <si>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</si>
  <si>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</si>
  <si>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</si>
  <si>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</si>
  <si>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</si>
  <si>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</si>
  <si>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</si>
  <si>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</si>
  <si>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</si>
  <si>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</si>
  <si>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</si>
  <si>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</si>
  <si>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</si>
  <si>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</si>
  <si>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</si>
  <si>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</si>
  <si>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</si>
  <si>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</si>
  <si>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</si>
  <si>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</si>
  <si>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</si>
  <si>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</si>
  <si>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</si>
  <si>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</si>
  <si>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</si>
  <si>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</si>
  <si>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</si>
  <si>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</si>
  <si>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</si>
  <si>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</si>
  <si>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</si>
  <si>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</si>
  <si>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</si>
  <si>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</si>
  <si>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</si>
  <si>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</si>
  <si>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</si>
  <si>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</si>
  <si>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</si>
  <si>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</si>
  <si>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</si>
  <si>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</si>
  <si>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</si>
  <si>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</si>
  <si>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</si>
  <si>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</si>
  <si>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</si>
  <si>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</si>
  <si>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</si>
  <si>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</si>
  <si>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</si>
  <si>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</si>
  <si>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</si>
  <si>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</si>
  <si>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</si>
  <si>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</si>
  <si>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</si>
  <si>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</si>
  <si>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</si>
  <si>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</si>
  <si>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</si>
  <si>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</si>
  <si>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</si>
  <si>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</si>
  <si>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</si>
  <si>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</si>
  <si>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</si>
  <si>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</si>
  <si>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</si>
  <si>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</si>
  <si>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</si>
  <si>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</si>
  <si>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</si>
  <si>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</si>
  <si>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</si>
  <si>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</si>
  <si>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</si>
  <si>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</si>
  <si>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</si>
  <si>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</si>
  <si>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</si>
  <si>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</si>
  <si>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</si>
  <si>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</si>
  <si>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</si>
  <si>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</si>
  <si>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</si>
  <si>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</si>
  <si>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</si>
  <si>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</si>
  <si>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</si>
  <si>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</si>
  <si>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</si>
  <si>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</si>
  <si>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</si>
  <si>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</si>
  <si>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</si>
  <si>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</si>
  <si>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</si>
  <si>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</si>
  <si>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</si>
  <si>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</si>
  <si>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</si>
  <si>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</si>
  <si>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</si>
  <si>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</si>
  <si>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</si>
  <si>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</si>
  <si>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</si>
  <si>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</si>
  <si>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</si>
  <si>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</si>
  <si>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</si>
  <si>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</si>
  <si>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</si>
  <si>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</si>
  <si>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</si>
  <si>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</si>
  <si>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</si>
  <si>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</si>
  <si>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</si>
  <si>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</si>
  <si>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</si>
  <si>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</si>
  <si>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</si>
  <si>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</si>
  <si>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</si>
  <si>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</si>
  <si>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</si>
  <si>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</si>
  <si>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</si>
  <si>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</si>
  <si>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</si>
  <si>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</si>
  <si>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</si>
  <si>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</si>
  <si>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</si>
  <si>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</si>
  <si>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</si>
  <si>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</si>
  <si>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</si>
  <si>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</si>
  <si>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</si>
  <si>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</si>
  <si>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</si>
  <si>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</si>
  <si>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</si>
  <si>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</si>
  <si>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</si>
  <si>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</si>
  <si>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</si>
  <si>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</si>
  <si>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</si>
  <si>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 xml:space="preserve">POLONYA </t>
  </si>
  <si>
    <t>ABD</t>
  </si>
  <si>
    <t>İRAN</t>
  </si>
  <si>
    <t>BİRLEŞİK ARAP EMİRLİKLERİ</t>
  </si>
  <si>
    <t xml:space="preserve">     Süs Bitkileri</t>
  </si>
  <si>
    <t>HAZİRAN 2011 İHRACAT RAKAMLARI</t>
  </si>
  <si>
    <t>OCAK-HAZİRAN</t>
  </si>
  <si>
    <t>HAZİRAN 2011 İHRACAT RAKAMLARI - TL</t>
  </si>
  <si>
    <t>HAZİRAN (2011/2010)</t>
  </si>
  <si>
    <t>OCAK-HAZİRAN
(2011/2010)</t>
  </si>
  <si>
    <r>
      <t xml:space="preserve">Son Oniki Aylık 
</t>
    </r>
    <r>
      <rPr>
        <b/>
        <sz val="12"/>
        <color indexed="8"/>
        <rFont val="Arial"/>
        <family val="2"/>
      </rPr>
      <t>(Haziran '11/Haziran '10)</t>
    </r>
  </si>
  <si>
    <t>YUNANİSTAN</t>
  </si>
  <si>
    <t xml:space="preserve">AZERBAYCAN-NAHCIVAN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</si>
</sst>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7928912.563</c:v>
                </c:pt>
                <c:pt idx="1">
                  <c:v>8515337.16</c:v>
                </c:pt>
                <c:pt idx="2">
                  <c:v>9915595.323</c:v>
                </c:pt>
                <c:pt idx="3">
                  <c:v>10111580.95</c:v>
                </c:pt>
                <c:pt idx="4">
                  <c:v>9323213.619</c:v>
                </c:pt>
                <c:pt idx="5">
                  <c:v>9765331.042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9771396"/>
        <c:axId val="20833701"/>
      </c:line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33701"/>
        <c:crosses val="autoZero"/>
        <c:auto val="1"/>
        <c:lblOffset val="100"/>
        <c:tickLblSkip val="1"/>
        <c:noMultiLvlLbl val="0"/>
      </c:catAx>
      <c:valAx>
        <c:axId val="208337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13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86989.529</c:v>
                </c:pt>
                <c:pt idx="5">
                  <c:v>90065.071</c:v>
                </c:pt>
              </c:numCache>
            </c:numRef>
          </c:val>
          <c:smooth val="0"/>
        </c:ser>
        <c:marker val="1"/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818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134077.744</c:v>
                </c:pt>
                <c:pt idx="2">
                  <c:v>130848.789</c:v>
                </c:pt>
                <c:pt idx="3">
                  <c:v>121714.445</c:v>
                </c:pt>
                <c:pt idx="4">
                  <c:v>121136.852</c:v>
                </c:pt>
                <c:pt idx="5">
                  <c:v>116546.093</c:v>
                </c:pt>
              </c:numCache>
            </c:numRef>
          </c:val>
          <c:smooth val="0"/>
        </c:ser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123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</c:numCache>
            </c:numRef>
          </c:val>
          <c:smooth val="0"/>
        </c:ser>
        <c:marker val="1"/>
        <c:axId val="66066834"/>
        <c:axId val="57730595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668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34121.821</c:v>
                </c:pt>
                <c:pt idx="5">
                  <c:v>37638.843</c:v>
                </c:pt>
              </c:numCache>
            </c:numRef>
          </c:val>
          <c:smooth val="0"/>
        </c:ser>
        <c:marker val="1"/>
        <c:axId val="49813308"/>
        <c:axId val="45666589"/>
      </c:line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66589"/>
        <c:crosses val="autoZero"/>
        <c:auto val="1"/>
        <c:lblOffset val="100"/>
        <c:tickLblSkip val="1"/>
        <c:noMultiLvlLbl val="0"/>
      </c:catAx>
      <c:valAx>
        <c:axId val="4566658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13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</c:numCache>
            </c:numRef>
          </c:val>
          <c:smooth val="0"/>
        </c:ser>
        <c:marker val="1"/>
        <c:axId val="8346118"/>
        <c:axId val="8006199"/>
      </c:line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34611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113328.455</c:v>
                </c:pt>
                <c:pt idx="5">
                  <c:v>126230.627</c:v>
                </c:pt>
              </c:numCache>
            </c:numRef>
          </c:val>
          <c:smooth val="0"/>
        </c:ser>
        <c:marker val="1"/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22353"/>
        <c:crosses val="autoZero"/>
        <c:auto val="1"/>
        <c:lblOffset val="100"/>
        <c:tickLblSkip val="1"/>
        <c:noMultiLvlLbl val="0"/>
      </c:catAx>
      <c:valAx>
        <c:axId val="445223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692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251379.7</c:v>
                </c:pt>
                <c:pt idx="2">
                  <c:v>276064.629</c:v>
                </c:pt>
                <c:pt idx="3">
                  <c:v>278837.834</c:v>
                </c:pt>
                <c:pt idx="4">
                  <c:v>282047.879</c:v>
                </c:pt>
                <c:pt idx="5">
                  <c:v>278696.519</c:v>
                </c:pt>
              </c:numCache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6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607168.271</c:v>
                </c:pt>
                <c:pt idx="1">
                  <c:v>628129.301</c:v>
                </c:pt>
                <c:pt idx="2">
                  <c:v>733666.081</c:v>
                </c:pt>
                <c:pt idx="3">
                  <c:v>757887.679</c:v>
                </c:pt>
                <c:pt idx="4">
                  <c:v>697263.581</c:v>
                </c:pt>
                <c:pt idx="5">
                  <c:v>678981.006</c:v>
                </c:pt>
              </c:numCache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89360.207</c:v>
                </c:pt>
                <c:pt idx="1">
                  <c:v>101763.182</c:v>
                </c:pt>
                <c:pt idx="2">
                  <c:v>112395.633</c:v>
                </c:pt>
                <c:pt idx="3">
                  <c:v>113858.594</c:v>
                </c:pt>
                <c:pt idx="4">
                  <c:v>113011.208</c:v>
                </c:pt>
                <c:pt idx="5">
                  <c:v>133739.114</c:v>
                </c:pt>
              </c:numCache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82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121467.234</c:v>
                </c:pt>
                <c:pt idx="3">
                  <c:v>132593.879</c:v>
                </c:pt>
                <c:pt idx="4">
                  <c:v>135064.687</c:v>
                </c:pt>
                <c:pt idx="5">
                  <c:v>133607.492</c:v>
                </c:pt>
              </c:numCache>
            </c:numRef>
          </c:val>
          <c:smooth val="0"/>
        </c:ser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9743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3285582"/>
        <c:axId val="9808191"/>
      </c:line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855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1214969.822</c:v>
                </c:pt>
                <c:pt idx="1">
                  <c:v>1185292.865</c:v>
                </c:pt>
                <c:pt idx="2">
                  <c:v>1351686.367</c:v>
                </c:pt>
                <c:pt idx="3">
                  <c:v>1610711.651</c:v>
                </c:pt>
                <c:pt idx="4">
                  <c:v>1429626.904</c:v>
                </c:pt>
                <c:pt idx="5">
                  <c:v>1463427.492</c:v>
                </c:pt>
              </c:numCache>
            </c:numRef>
          </c:val>
          <c:smooth val="0"/>
        </c:ser>
        <c:marker val="1"/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544973.113</c:v>
                </c:pt>
                <c:pt idx="1">
                  <c:v>572928.273</c:v>
                </c:pt>
                <c:pt idx="2">
                  <c:v>715341.053</c:v>
                </c:pt>
                <c:pt idx="3">
                  <c:v>712893.957</c:v>
                </c:pt>
                <c:pt idx="4">
                  <c:v>716663.358</c:v>
                </c:pt>
                <c:pt idx="5">
                  <c:v>764530.666</c:v>
                </c:pt>
              </c:numCache>
            </c:numRef>
          </c:val>
          <c:smooth val="0"/>
        </c:ser>
        <c:marker val="1"/>
        <c:axId val="32507148"/>
        <c:axId val="24128877"/>
      </c:line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28877"/>
        <c:crosses val="autoZero"/>
        <c:auto val="1"/>
        <c:lblOffset val="100"/>
        <c:tickLblSkip val="1"/>
        <c:noMultiLvlLbl val="0"/>
      </c:catAx>
      <c:valAx>
        <c:axId val="2412887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071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1489485.704</c:v>
                </c:pt>
                <c:pt idx="1">
                  <c:v>1633261.105</c:v>
                </c:pt>
                <c:pt idx="2">
                  <c:v>1953489.232</c:v>
                </c:pt>
                <c:pt idx="3">
                  <c:v>1789776.737</c:v>
                </c:pt>
                <c:pt idx="4">
                  <c:v>1675336.177</c:v>
                </c:pt>
                <c:pt idx="5">
                  <c:v>1799136.524</c:v>
                </c:pt>
              </c:numCache>
            </c:numRef>
          </c:val>
          <c:smooth val="0"/>
        </c:ser>
        <c:marker val="1"/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715259.808</c:v>
                </c:pt>
                <c:pt idx="1">
                  <c:v>740718.751</c:v>
                </c:pt>
                <c:pt idx="2">
                  <c:v>916213.635</c:v>
                </c:pt>
                <c:pt idx="3">
                  <c:v>863723.62</c:v>
                </c:pt>
                <c:pt idx="4">
                  <c:v>842640.063</c:v>
                </c:pt>
                <c:pt idx="5">
                  <c:v>853264.193</c:v>
                </c:pt>
              </c:numCache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1299804.762</c:v>
                </c:pt>
                <c:pt idx="1">
                  <c:v>1292430.453</c:v>
                </c:pt>
                <c:pt idx="2">
                  <c:v>1418908.214</c:v>
                </c:pt>
                <c:pt idx="3">
                  <c:v>1401543.937</c:v>
                </c:pt>
                <c:pt idx="4">
                  <c:v>1293257.638</c:v>
                </c:pt>
                <c:pt idx="5">
                  <c:v>1483460.112</c:v>
                </c:pt>
              </c:numCache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26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506699.855</c:v>
                </c:pt>
                <c:pt idx="1">
                  <c:v>541040.19</c:v>
                </c:pt>
                <c:pt idx="2">
                  <c:v>608387.254</c:v>
                </c:pt>
                <c:pt idx="3">
                  <c:v>612701.508</c:v>
                </c:pt>
                <c:pt idx="4">
                  <c:v>592255.559</c:v>
                </c:pt>
                <c:pt idx="5">
                  <c:v>620430.838</c:v>
                </c:pt>
              </c:numCache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227742.582</c:v>
                </c:pt>
                <c:pt idx="1">
                  <c:v>230312.067</c:v>
                </c:pt>
                <c:pt idx="2">
                  <c:v>278533.748</c:v>
                </c:pt>
                <c:pt idx="3">
                  <c:v>285077.736</c:v>
                </c:pt>
                <c:pt idx="4">
                  <c:v>296594.115</c:v>
                </c:pt>
                <c:pt idx="5">
                  <c:v>281749.134</c:v>
                </c:pt>
              </c:numCache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814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86202.916</c:v>
                </c:pt>
                <c:pt idx="1">
                  <c:v>115937.742</c:v>
                </c:pt>
                <c:pt idx="2">
                  <c:v>147597.706</c:v>
                </c:pt>
                <c:pt idx="3">
                  <c:v>130654.885</c:v>
                </c:pt>
                <c:pt idx="4">
                  <c:v>102209.064</c:v>
                </c:pt>
                <c:pt idx="5">
                  <c:v>117794.17</c:v>
                </c:pt>
              </c:numCache>
            </c:numRef>
          </c:val>
          <c:smooth val="0"/>
        </c:ser>
        <c:marker val="1"/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41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974022.807</c:v>
                </c:pt>
                <c:pt idx="1">
                  <c:v>1290112.677</c:v>
                </c:pt>
                <c:pt idx="2">
                  <c:v>1386821.511</c:v>
                </c:pt>
                <c:pt idx="3">
                  <c:v>1459840.874</c:v>
                </c:pt>
                <c:pt idx="4">
                  <c:v>1335948.088</c:v>
                </c:pt>
                <c:pt idx="5">
                  <c:v>1306695.54</c:v>
                </c:pt>
              </c:numCache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4305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974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1164856"/>
        <c:axId val="56265977"/>
      </c:line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  <c:pt idx="5">
                  <c:v>121150.494</c:v>
                </c:pt>
              </c:numCache>
            </c:numRef>
          </c:val>
          <c:smooth val="0"/>
        </c:ser>
        <c:marker val="1"/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3370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1392871.182</c:v>
                </c:pt>
                <c:pt idx="1">
                  <c:v>1348737.855</c:v>
                </c:pt>
                <c:pt idx="2">
                  <c:v>1478674.496</c:v>
                </c:pt>
                <c:pt idx="3">
                  <c:v>1326147.658</c:v>
                </c:pt>
                <c:pt idx="4">
                  <c:v>1382163.996</c:v>
                </c:pt>
                <c:pt idx="5">
                  <c:v>1370648.165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6631746"/>
        <c:axId val="61250259"/>
      </c:line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31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65769740.694000006</c:v>
                </c:pt>
              </c:numCache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04434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1434656"/>
        <c:axId val="12911905"/>
      </c:lineChart>
      <c:catAx>
        <c:axId val="143465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465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49098282"/>
        <c:axId val="39231355"/>
      </c:line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982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82837.826</c:v>
                </c:pt>
                <c:pt idx="2">
                  <c:v>94665.038</c:v>
                </c:pt>
                <c:pt idx="3">
                  <c:v>83338.781</c:v>
                </c:pt>
                <c:pt idx="4">
                  <c:v>85062.433</c:v>
                </c:pt>
                <c:pt idx="5">
                  <c:v>87735.416</c:v>
                </c:pt>
              </c:numCache>
            </c:numRef>
          </c:val>
          <c:smooth val="0"/>
        </c:ser>
        <c:marker val="1"/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5378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4">
      <selection activeCell="E15" sqref="E1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161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1067797.236</v>
      </c>
      <c r="C8" s="86">
        <v>1370648.165</v>
      </c>
      <c r="D8" s="87">
        <f aca="true" t="shared" si="0" ref="D8:D41">(C8-B8)/B8*100</f>
        <v>28.36221323577204</v>
      </c>
      <c r="E8" s="87">
        <f aca="true" t="shared" si="1" ref="E8:E41">C8/C$43*100</f>
        <v>11.9117671811467</v>
      </c>
      <c r="F8" s="86">
        <v>6852843.544</v>
      </c>
      <c r="G8" s="86">
        <v>8299243.352</v>
      </c>
      <c r="H8" s="87">
        <f aca="true" t="shared" si="2" ref="H8:H43">(G8-F8)/F8*100</f>
        <v>21.10656399366354</v>
      </c>
      <c r="I8" s="87">
        <f aca="true" t="shared" si="3" ref="I8:I43">G8/G$43*100</f>
        <v>12.618634746658074</v>
      </c>
      <c r="J8" s="86">
        <v>14179550.488</v>
      </c>
      <c r="K8" s="86">
        <v>16471322.052</v>
      </c>
      <c r="L8" s="87">
        <f aca="true" t="shared" si="4" ref="L8:L43">(K8-J8)/J8*100</f>
        <v>16.16251210459387</v>
      </c>
      <c r="M8" s="88">
        <f aca="true" t="shared" si="5" ref="M8:M43">K8/K$43*100</f>
        <v>13.183848832613926</v>
      </c>
    </row>
    <row r="9" spans="1:13" ht="15.75">
      <c r="A9" s="89" t="s">
        <v>78</v>
      </c>
      <c r="B9" s="90">
        <v>766364.419</v>
      </c>
      <c r="C9" s="90">
        <v>965721.019</v>
      </c>
      <c r="D9" s="91">
        <f t="shared" si="0"/>
        <v>26.013290160330367</v>
      </c>
      <c r="E9" s="91">
        <f t="shared" si="1"/>
        <v>8.392703710559994</v>
      </c>
      <c r="F9" s="90">
        <v>5050603.862</v>
      </c>
      <c r="G9" s="90">
        <v>6026180.261000001</v>
      </c>
      <c r="H9" s="91">
        <f t="shared" si="2"/>
        <v>19.316034788237786</v>
      </c>
      <c r="I9" s="91">
        <f t="shared" si="3"/>
        <v>9.162542222931028</v>
      </c>
      <c r="J9" s="90">
        <v>10552986.284</v>
      </c>
      <c r="K9" s="90">
        <v>12110855.484000001</v>
      </c>
      <c r="L9" s="91">
        <f t="shared" si="4"/>
        <v>14.762354068080025</v>
      </c>
      <c r="M9" s="92">
        <f t="shared" si="5"/>
        <v>9.693677740658469</v>
      </c>
    </row>
    <row r="10" spans="1:13" ht="14.25">
      <c r="A10" s="93" t="s">
        <v>154</v>
      </c>
      <c r="B10" s="94">
        <v>318399.754</v>
      </c>
      <c r="C10" s="94">
        <v>476937.195</v>
      </c>
      <c r="D10" s="95">
        <f t="shared" si="0"/>
        <v>49.79194833171887</v>
      </c>
      <c r="E10" s="95">
        <f t="shared" si="1"/>
        <v>4.1448746453975405</v>
      </c>
      <c r="F10" s="94">
        <v>1983871.092</v>
      </c>
      <c r="G10" s="94">
        <v>2527642.0009999997</v>
      </c>
      <c r="H10" s="95">
        <f t="shared" si="2"/>
        <v>27.40958881818314</v>
      </c>
      <c r="I10" s="95">
        <f t="shared" si="3"/>
        <v>3.8431685670772144</v>
      </c>
      <c r="J10" s="94">
        <v>3909435.6820000005</v>
      </c>
      <c r="K10" s="94">
        <v>4645969.325999999</v>
      </c>
      <c r="L10" s="95">
        <f t="shared" si="4"/>
        <v>18.839896698932286</v>
      </c>
      <c r="M10" s="96">
        <f t="shared" si="5"/>
        <v>3.7186910122680663</v>
      </c>
    </row>
    <row r="11" spans="1:13" ht="14.25">
      <c r="A11" s="93" t="s">
        <v>4</v>
      </c>
      <c r="B11" s="94">
        <v>163722.01</v>
      </c>
      <c r="C11" s="94">
        <v>138950.39</v>
      </c>
      <c r="D11" s="95">
        <f t="shared" si="0"/>
        <v>-15.130293110865175</v>
      </c>
      <c r="E11" s="95">
        <f t="shared" si="1"/>
        <v>1.207563500009891</v>
      </c>
      <c r="F11" s="94">
        <v>1100331.207</v>
      </c>
      <c r="G11" s="94">
        <v>1199482.364</v>
      </c>
      <c r="H11" s="95">
        <f t="shared" si="2"/>
        <v>9.011028349394087</v>
      </c>
      <c r="I11" s="95">
        <f t="shared" si="3"/>
        <v>1.8237602145653973</v>
      </c>
      <c r="J11" s="94">
        <v>2103755.745</v>
      </c>
      <c r="K11" s="94">
        <v>2278477.904</v>
      </c>
      <c r="L11" s="95">
        <f t="shared" si="4"/>
        <v>8.30524928643748</v>
      </c>
      <c r="M11" s="96">
        <f t="shared" si="5"/>
        <v>1.8237217486218469</v>
      </c>
    </row>
    <row r="12" spans="1:13" ht="14.25">
      <c r="A12" s="93" t="s">
        <v>5</v>
      </c>
      <c r="B12" s="94">
        <v>80835.629</v>
      </c>
      <c r="C12" s="94">
        <v>87735.416</v>
      </c>
      <c r="D12" s="95">
        <f t="shared" si="0"/>
        <v>8.535576558697894</v>
      </c>
      <c r="E12" s="95">
        <f t="shared" si="1"/>
        <v>0.7624741896714632</v>
      </c>
      <c r="F12" s="94">
        <v>489740.403</v>
      </c>
      <c r="G12" s="94">
        <v>520498.559</v>
      </c>
      <c r="H12" s="95">
        <f t="shared" si="2"/>
        <v>6.28050203977147</v>
      </c>
      <c r="I12" s="95">
        <f t="shared" si="3"/>
        <v>0.7913951818993314</v>
      </c>
      <c r="J12" s="94">
        <v>1072506.6960000002</v>
      </c>
      <c r="K12" s="94">
        <v>1149738.049</v>
      </c>
      <c r="L12" s="95">
        <f t="shared" si="4"/>
        <v>7.201013596282467</v>
      </c>
      <c r="M12" s="96">
        <f t="shared" si="5"/>
        <v>0.9202644807300052</v>
      </c>
    </row>
    <row r="13" spans="1:13" ht="14.25">
      <c r="A13" s="93" t="s">
        <v>6</v>
      </c>
      <c r="B13" s="94">
        <v>73733.895</v>
      </c>
      <c r="C13" s="94">
        <v>90065.071</v>
      </c>
      <c r="D13" s="95">
        <f t="shared" si="0"/>
        <v>22.1488041558092</v>
      </c>
      <c r="E13" s="95">
        <f t="shared" si="1"/>
        <v>0.7827203102157491</v>
      </c>
      <c r="F13" s="94">
        <v>469030.758</v>
      </c>
      <c r="G13" s="94">
        <v>584320.389</v>
      </c>
      <c r="H13" s="95">
        <f t="shared" si="2"/>
        <v>24.580398840282452</v>
      </c>
      <c r="I13" s="95">
        <f t="shared" si="3"/>
        <v>0.8884334693040776</v>
      </c>
      <c r="J13" s="94">
        <v>1111830.1309999998</v>
      </c>
      <c r="K13" s="94">
        <v>1356977.348</v>
      </c>
      <c r="L13" s="95">
        <f t="shared" si="4"/>
        <v>22.048981239563133</v>
      </c>
      <c r="M13" s="96">
        <f t="shared" si="5"/>
        <v>1.0861413655099443</v>
      </c>
    </row>
    <row r="14" spans="1:13" ht="14.25">
      <c r="A14" s="93" t="s">
        <v>7</v>
      </c>
      <c r="B14" s="94">
        <v>84261.846</v>
      </c>
      <c r="C14" s="94">
        <v>116546.093</v>
      </c>
      <c r="D14" s="95">
        <f t="shared" si="0"/>
        <v>38.31419382860422</v>
      </c>
      <c r="E14" s="95">
        <f t="shared" si="1"/>
        <v>1.0128565164556806</v>
      </c>
      <c r="F14" s="94">
        <v>586332.211</v>
      </c>
      <c r="G14" s="94">
        <v>739679.806</v>
      </c>
      <c r="H14" s="95">
        <f t="shared" si="2"/>
        <v>26.153704695579137</v>
      </c>
      <c r="I14" s="95">
        <f t="shared" si="3"/>
        <v>1.1246506344633938</v>
      </c>
      <c r="J14" s="94">
        <v>1376175.58</v>
      </c>
      <c r="K14" s="94">
        <v>1702390.6659999997</v>
      </c>
      <c r="L14" s="95">
        <f t="shared" si="4"/>
        <v>23.704466983784123</v>
      </c>
      <c r="M14" s="96">
        <f t="shared" si="5"/>
        <v>1.3626144351826155</v>
      </c>
    </row>
    <row r="15" spans="1:13" ht="14.25">
      <c r="A15" s="93" t="s">
        <v>8</v>
      </c>
      <c r="B15" s="94">
        <v>12507.727</v>
      </c>
      <c r="C15" s="94">
        <v>14267.842</v>
      </c>
      <c r="D15" s="95">
        <f t="shared" si="0"/>
        <v>14.072221115795058</v>
      </c>
      <c r="E15" s="95">
        <f t="shared" si="1"/>
        <v>0.12399623508151453</v>
      </c>
      <c r="F15" s="94">
        <v>108912.06199999999</v>
      </c>
      <c r="G15" s="94">
        <v>92078.19099999999</v>
      </c>
      <c r="H15" s="95">
        <f t="shared" si="2"/>
        <v>-15.4563881087845</v>
      </c>
      <c r="I15" s="95">
        <f t="shared" si="3"/>
        <v>0.1400008423758314</v>
      </c>
      <c r="J15" s="94">
        <v>218779.458</v>
      </c>
      <c r="K15" s="94">
        <v>172414.951</v>
      </c>
      <c r="L15" s="95">
        <f t="shared" si="4"/>
        <v>-21.192349329250103</v>
      </c>
      <c r="M15" s="96">
        <f t="shared" si="5"/>
        <v>0.13800304816397727</v>
      </c>
    </row>
    <row r="16" spans="1:13" ht="14.25">
      <c r="A16" s="93" t="s">
        <v>153</v>
      </c>
      <c r="B16" s="94">
        <v>30356.993</v>
      </c>
      <c r="C16" s="94">
        <v>37638.843</v>
      </c>
      <c r="D16" s="95">
        <f t="shared" si="0"/>
        <v>23.9873890012756</v>
      </c>
      <c r="E16" s="95">
        <f t="shared" si="1"/>
        <v>0.32710446504974033</v>
      </c>
      <c r="F16" s="94">
        <v>279359.151</v>
      </c>
      <c r="G16" s="94">
        <v>317352.212</v>
      </c>
      <c r="H16" s="95">
        <f t="shared" si="2"/>
        <v>13.600077485917039</v>
      </c>
      <c r="I16" s="95">
        <f t="shared" si="3"/>
        <v>0.4825200900160326</v>
      </c>
      <c r="J16" s="94">
        <v>705819.0059999999</v>
      </c>
      <c r="K16" s="94">
        <v>736594.983</v>
      </c>
      <c r="L16" s="95">
        <f t="shared" si="4"/>
        <v>4.360321376780845</v>
      </c>
      <c r="M16" s="96">
        <f t="shared" si="5"/>
        <v>0.5895796874152348</v>
      </c>
    </row>
    <row r="17" spans="1:13" ht="14.25">
      <c r="A17" s="93" t="s">
        <v>160</v>
      </c>
      <c r="B17" s="94">
        <v>2546.567</v>
      </c>
      <c r="C17" s="94">
        <v>3580.169</v>
      </c>
      <c r="D17" s="95">
        <f t="shared" si="0"/>
        <v>40.588054427784535</v>
      </c>
      <c r="E17" s="95">
        <f t="shared" si="1"/>
        <v>0.031113848678416166</v>
      </c>
      <c r="F17" s="94">
        <v>33026.98100000001</v>
      </c>
      <c r="G17" s="94">
        <v>45126.738000000005</v>
      </c>
      <c r="H17" s="95">
        <f t="shared" si="2"/>
        <v>36.63597650660227</v>
      </c>
      <c r="I17" s="95">
        <f t="shared" si="3"/>
        <v>0.06861322170929099</v>
      </c>
      <c r="J17" s="94">
        <v>54683.991</v>
      </c>
      <c r="K17" s="94">
        <v>68292.255</v>
      </c>
      <c r="L17" s="95">
        <f t="shared" si="4"/>
        <v>24.885279496150897</v>
      </c>
      <c r="M17" s="96">
        <f t="shared" si="5"/>
        <v>0.054661961165952594</v>
      </c>
    </row>
    <row r="18" spans="1:13" ht="15.75">
      <c r="A18" s="89" t="s">
        <v>79</v>
      </c>
      <c r="B18" s="90">
        <v>63212.473</v>
      </c>
      <c r="C18" s="90">
        <v>126230.627</v>
      </c>
      <c r="D18" s="91">
        <f t="shared" si="0"/>
        <v>99.6925938967773</v>
      </c>
      <c r="E18" s="91">
        <f t="shared" si="1"/>
        <v>1.0970210141084384</v>
      </c>
      <c r="F18" s="90">
        <v>439083.31999999995</v>
      </c>
      <c r="G18" s="90">
        <v>653843.559</v>
      </c>
      <c r="H18" s="91">
        <f t="shared" si="2"/>
        <v>48.911044719257404</v>
      </c>
      <c r="I18" s="91">
        <f t="shared" si="3"/>
        <v>0.9941403935923505</v>
      </c>
      <c r="J18" s="90">
        <v>865768.8070000001</v>
      </c>
      <c r="K18" s="90">
        <v>1176892.919</v>
      </c>
      <c r="L18" s="91">
        <f t="shared" si="4"/>
        <v>35.9361655772844</v>
      </c>
      <c r="M18" s="92">
        <f t="shared" si="5"/>
        <v>0.9419995727899538</v>
      </c>
    </row>
    <row r="19" spans="1:13" ht="14.25">
      <c r="A19" s="93" t="s">
        <v>114</v>
      </c>
      <c r="B19" s="94">
        <v>63212.473</v>
      </c>
      <c r="C19" s="94">
        <v>126230.627</v>
      </c>
      <c r="D19" s="95">
        <f t="shared" si="0"/>
        <v>99.6925938967773</v>
      </c>
      <c r="E19" s="95">
        <f t="shared" si="1"/>
        <v>1.0970210141084384</v>
      </c>
      <c r="F19" s="94">
        <v>439083.31999999995</v>
      </c>
      <c r="G19" s="94">
        <v>653843.559</v>
      </c>
      <c r="H19" s="95">
        <f t="shared" si="2"/>
        <v>48.911044719257404</v>
      </c>
      <c r="I19" s="95">
        <f t="shared" si="3"/>
        <v>0.9941403935923505</v>
      </c>
      <c r="J19" s="94">
        <v>865768.8070000001</v>
      </c>
      <c r="K19" s="94">
        <v>1176892.919</v>
      </c>
      <c r="L19" s="95">
        <f t="shared" si="4"/>
        <v>35.9361655772844</v>
      </c>
      <c r="M19" s="96">
        <f t="shared" si="5"/>
        <v>0.9419995727899538</v>
      </c>
    </row>
    <row r="20" spans="1:13" ht="15.75">
      <c r="A20" s="89" t="s">
        <v>80</v>
      </c>
      <c r="B20" s="90">
        <v>238220.344</v>
      </c>
      <c r="C20" s="90">
        <v>278696.519</v>
      </c>
      <c r="D20" s="91">
        <f t="shared" si="0"/>
        <v>16.99106563291671</v>
      </c>
      <c r="E20" s="91">
        <f t="shared" si="1"/>
        <v>2.4220424564782657</v>
      </c>
      <c r="F20" s="90">
        <v>1363156.3620000002</v>
      </c>
      <c r="G20" s="90">
        <v>1619219.5320000001</v>
      </c>
      <c r="H20" s="91">
        <f t="shared" si="2"/>
        <v>18.78457799399537</v>
      </c>
      <c r="I20" s="91">
        <f t="shared" si="3"/>
        <v>2.4619521301346974</v>
      </c>
      <c r="J20" s="90">
        <v>2760795.397</v>
      </c>
      <c r="K20" s="90">
        <v>3183573.6500000004</v>
      </c>
      <c r="L20" s="91">
        <f t="shared" si="4"/>
        <v>15.313639448233276</v>
      </c>
      <c r="M20" s="92">
        <f t="shared" si="5"/>
        <v>2.548171519965916</v>
      </c>
    </row>
    <row r="21" spans="1:13" ht="14.25">
      <c r="A21" s="93" t="s">
        <v>9</v>
      </c>
      <c r="B21" s="94">
        <v>238220.344</v>
      </c>
      <c r="C21" s="94">
        <v>278696.519</v>
      </c>
      <c r="D21" s="95">
        <f t="shared" si="0"/>
        <v>16.99106563291671</v>
      </c>
      <c r="E21" s="95">
        <f t="shared" si="1"/>
        <v>2.4220424564782657</v>
      </c>
      <c r="F21" s="94">
        <v>1363156.3620000002</v>
      </c>
      <c r="G21" s="94">
        <v>1619219.5320000001</v>
      </c>
      <c r="H21" s="95">
        <f t="shared" si="2"/>
        <v>18.78457799399537</v>
      </c>
      <c r="I21" s="95">
        <f t="shared" si="3"/>
        <v>2.4619521301346974</v>
      </c>
      <c r="J21" s="94">
        <v>2760795.397</v>
      </c>
      <c r="K21" s="94">
        <v>3183573.6500000004</v>
      </c>
      <c r="L21" s="95">
        <f t="shared" si="4"/>
        <v>15.313639448233276</v>
      </c>
      <c r="M21" s="96">
        <f t="shared" si="5"/>
        <v>2.548171519965916</v>
      </c>
    </row>
    <row r="22" spans="1:13" ht="16.5">
      <c r="A22" s="97" t="s">
        <v>10</v>
      </c>
      <c r="B22" s="98">
        <v>7775846.67</v>
      </c>
      <c r="C22" s="98">
        <v>9765331.042</v>
      </c>
      <c r="D22" s="99">
        <f t="shared" si="0"/>
        <v>25.58543727045996</v>
      </c>
      <c r="E22" s="99">
        <f t="shared" si="1"/>
        <v>84.86667314739277</v>
      </c>
      <c r="F22" s="98">
        <v>44703903.898</v>
      </c>
      <c r="G22" s="98">
        <v>55559970.657000005</v>
      </c>
      <c r="H22" s="99">
        <f t="shared" si="2"/>
        <v>24.28438192729224</v>
      </c>
      <c r="I22" s="99">
        <f t="shared" si="3"/>
        <v>84.47649340066287</v>
      </c>
      <c r="J22" s="98">
        <v>89020729.095</v>
      </c>
      <c r="K22" s="98">
        <v>104333331.24400002</v>
      </c>
      <c r="L22" s="99">
        <f t="shared" si="4"/>
        <v>17.20116461038969</v>
      </c>
      <c r="M22" s="100">
        <f t="shared" si="5"/>
        <v>83.50968203896616</v>
      </c>
    </row>
    <row r="23" spans="1:13" ht="15.75">
      <c r="A23" s="89" t="s">
        <v>81</v>
      </c>
      <c r="B23" s="90">
        <v>725963.046</v>
      </c>
      <c r="C23" s="90">
        <v>946327.612</v>
      </c>
      <c r="D23" s="91">
        <f t="shared" si="0"/>
        <v>30.3547910894627</v>
      </c>
      <c r="E23" s="91">
        <f t="shared" si="1"/>
        <v>8.224163194523758</v>
      </c>
      <c r="F23" s="90">
        <v>4187802.666</v>
      </c>
      <c r="G23" s="90">
        <v>5496413.378</v>
      </c>
      <c r="H23" s="91">
        <f t="shared" si="2"/>
        <v>31.248146495162466</v>
      </c>
      <c r="I23" s="91">
        <f t="shared" si="3"/>
        <v>8.357054961752986</v>
      </c>
      <c r="J23" s="90">
        <v>8442557.449000001</v>
      </c>
      <c r="K23" s="90">
        <v>10447424.784</v>
      </c>
      <c r="L23" s="91">
        <f t="shared" si="4"/>
        <v>23.747156559029044</v>
      </c>
      <c r="M23" s="92">
        <f t="shared" si="5"/>
        <v>8.36224734162342</v>
      </c>
    </row>
    <row r="24" spans="1:13" ht="14.25">
      <c r="A24" s="93" t="s">
        <v>11</v>
      </c>
      <c r="B24" s="94">
        <v>529426.826</v>
      </c>
      <c r="C24" s="94">
        <v>678981.006</v>
      </c>
      <c r="D24" s="95">
        <f t="shared" si="0"/>
        <v>28.248319249315873</v>
      </c>
      <c r="E24" s="95">
        <f t="shared" si="1"/>
        <v>5.900758393305675</v>
      </c>
      <c r="F24" s="94">
        <v>3103704.485</v>
      </c>
      <c r="G24" s="94">
        <v>4103095.9189999998</v>
      </c>
      <c r="H24" s="95">
        <f t="shared" si="2"/>
        <v>32.19995456493984</v>
      </c>
      <c r="I24" s="95">
        <f t="shared" si="3"/>
        <v>6.238577004720218</v>
      </c>
      <c r="J24" s="94">
        <v>6108066.585</v>
      </c>
      <c r="K24" s="94">
        <v>7524416.272</v>
      </c>
      <c r="L24" s="95">
        <f t="shared" si="4"/>
        <v>23.18818348310458</v>
      </c>
      <c r="M24" s="96">
        <f t="shared" si="5"/>
        <v>6.022635364091078</v>
      </c>
    </row>
    <row r="25" spans="1:13" ht="14.25">
      <c r="A25" s="93" t="s">
        <v>12</v>
      </c>
      <c r="B25" s="94">
        <v>99752.11</v>
      </c>
      <c r="C25" s="94">
        <v>133739.114</v>
      </c>
      <c r="D25" s="95">
        <f t="shared" si="0"/>
        <v>34.07146375149358</v>
      </c>
      <c r="E25" s="95">
        <f t="shared" si="1"/>
        <v>1.162274338273263</v>
      </c>
      <c r="F25" s="94">
        <v>531432.0850000001</v>
      </c>
      <c r="G25" s="94">
        <v>664127.9380000001</v>
      </c>
      <c r="H25" s="95">
        <f t="shared" si="2"/>
        <v>24.969484670839922</v>
      </c>
      <c r="I25" s="95">
        <f t="shared" si="3"/>
        <v>1.0097773398407008</v>
      </c>
      <c r="J25" s="94">
        <v>1158282.5510000002</v>
      </c>
      <c r="K25" s="94">
        <v>1461100.4600000002</v>
      </c>
      <c r="L25" s="95">
        <f t="shared" si="4"/>
        <v>26.14369945731833</v>
      </c>
      <c r="M25" s="96">
        <f t="shared" si="5"/>
        <v>1.1694827854794876</v>
      </c>
    </row>
    <row r="26" spans="1:13" ht="14.25">
      <c r="A26" s="93" t="s">
        <v>13</v>
      </c>
      <c r="B26" s="94">
        <v>96784.11</v>
      </c>
      <c r="C26" s="94">
        <v>133607.492</v>
      </c>
      <c r="D26" s="95">
        <f t="shared" si="0"/>
        <v>38.04692939781127</v>
      </c>
      <c r="E26" s="95">
        <f t="shared" si="1"/>
        <v>1.1611304629448216</v>
      </c>
      <c r="F26" s="94">
        <v>552666.095</v>
      </c>
      <c r="G26" s="94">
        <v>729189.519</v>
      </c>
      <c r="H26" s="95">
        <f t="shared" si="2"/>
        <v>31.94033894914433</v>
      </c>
      <c r="I26" s="95">
        <f t="shared" si="3"/>
        <v>1.1087006141511546</v>
      </c>
      <c r="J26" s="94">
        <v>1176208.312</v>
      </c>
      <c r="K26" s="94">
        <v>1461908.049</v>
      </c>
      <c r="L26" s="95">
        <f t="shared" si="4"/>
        <v>24.289892707372758</v>
      </c>
      <c r="M26" s="96">
        <f t="shared" si="5"/>
        <v>1.170129189651616</v>
      </c>
    </row>
    <row r="27" spans="1:13" ht="15.75">
      <c r="A27" s="89" t="s">
        <v>82</v>
      </c>
      <c r="B27" s="90">
        <v>1044434.825</v>
      </c>
      <c r="C27" s="90">
        <v>1463427.492</v>
      </c>
      <c r="D27" s="91">
        <f t="shared" si="0"/>
        <v>40.11668865982137</v>
      </c>
      <c r="E27" s="91">
        <f t="shared" si="1"/>
        <v>12.718076028791403</v>
      </c>
      <c r="F27" s="90">
        <v>5854559.807000001</v>
      </c>
      <c r="G27" s="90">
        <v>8255715.101</v>
      </c>
      <c r="H27" s="91">
        <f t="shared" si="2"/>
        <v>41.01342155782676</v>
      </c>
      <c r="I27" s="91">
        <f t="shared" si="3"/>
        <v>12.552451954175254</v>
      </c>
      <c r="J27" s="90">
        <v>11414842.225</v>
      </c>
      <c r="K27" s="90">
        <v>15081639.189</v>
      </c>
      <c r="L27" s="91">
        <f t="shared" si="4"/>
        <v>32.12306304128526</v>
      </c>
      <c r="M27" s="92">
        <f t="shared" si="5"/>
        <v>12.071529570491217</v>
      </c>
    </row>
    <row r="28" spans="1:13" ht="15">
      <c r="A28" s="93" t="s">
        <v>14</v>
      </c>
      <c r="B28" s="94">
        <v>1044434.825</v>
      </c>
      <c r="C28" s="94">
        <v>1463427.492</v>
      </c>
      <c r="D28" s="95">
        <f t="shared" si="0"/>
        <v>40.11668865982137</v>
      </c>
      <c r="E28" s="95">
        <f t="shared" si="1"/>
        <v>12.718076028791403</v>
      </c>
      <c r="F28" s="94">
        <v>5854559.807000001</v>
      </c>
      <c r="G28" s="101">
        <v>8255715.101</v>
      </c>
      <c r="H28" s="95">
        <f t="shared" si="2"/>
        <v>41.01342155782676</v>
      </c>
      <c r="I28" s="95">
        <f t="shared" si="3"/>
        <v>12.552451954175254</v>
      </c>
      <c r="J28" s="94">
        <v>11414842.225</v>
      </c>
      <c r="K28" s="94">
        <v>15081639.189</v>
      </c>
      <c r="L28" s="95">
        <f t="shared" si="4"/>
        <v>32.12306304128526</v>
      </c>
      <c r="M28" s="96">
        <f t="shared" si="5"/>
        <v>12.071529570491217</v>
      </c>
    </row>
    <row r="29" spans="1:13" ht="15.75">
      <c r="A29" s="89" t="s">
        <v>83</v>
      </c>
      <c r="B29" s="90">
        <v>6005448.798</v>
      </c>
      <c r="C29" s="90">
        <v>7355575.938</v>
      </c>
      <c r="D29" s="91">
        <f t="shared" si="0"/>
        <v>22.481702623950998</v>
      </c>
      <c r="E29" s="91">
        <f t="shared" si="1"/>
        <v>63.924433924077626</v>
      </c>
      <c r="F29" s="90">
        <v>34661541.423</v>
      </c>
      <c r="G29" s="90">
        <v>41807842.177</v>
      </c>
      <c r="H29" s="91">
        <f t="shared" si="2"/>
        <v>20.617377244677307</v>
      </c>
      <c r="I29" s="91">
        <f t="shared" si="3"/>
        <v>63.56698648321418</v>
      </c>
      <c r="J29" s="90">
        <v>69163329.42300001</v>
      </c>
      <c r="K29" s="90">
        <v>78804267.271</v>
      </c>
      <c r="L29" s="91">
        <f t="shared" si="4"/>
        <v>13.939377887719113</v>
      </c>
      <c r="M29" s="92">
        <f t="shared" si="5"/>
        <v>63.07590512685151</v>
      </c>
    </row>
    <row r="30" spans="1:13" ht="14.25">
      <c r="A30" s="93" t="s">
        <v>15</v>
      </c>
      <c r="B30" s="94">
        <v>1165112.855</v>
      </c>
      <c r="C30" s="94">
        <v>1483460.112</v>
      </c>
      <c r="D30" s="95">
        <f t="shared" si="0"/>
        <v>27.323297964985542</v>
      </c>
      <c r="E30" s="95">
        <f t="shared" si="1"/>
        <v>12.892171695032918</v>
      </c>
      <c r="F30" s="94">
        <v>6948167.924000001</v>
      </c>
      <c r="G30" s="94">
        <v>8189405.115999999</v>
      </c>
      <c r="H30" s="95">
        <f t="shared" si="2"/>
        <v>17.864237099287454</v>
      </c>
      <c r="I30" s="95">
        <f t="shared" si="3"/>
        <v>12.451630536452909</v>
      </c>
      <c r="J30" s="94">
        <v>14081418.48</v>
      </c>
      <c r="K30" s="94">
        <v>15872042.409</v>
      </c>
      <c r="L30" s="95">
        <f t="shared" si="4"/>
        <v>12.716218408985169</v>
      </c>
      <c r="M30" s="96">
        <f t="shared" si="5"/>
        <v>12.704178032854685</v>
      </c>
    </row>
    <row r="31" spans="1:13" ht="14.25">
      <c r="A31" s="93" t="s">
        <v>126</v>
      </c>
      <c r="B31" s="94">
        <v>1424192.037</v>
      </c>
      <c r="C31" s="94">
        <v>1799136.524</v>
      </c>
      <c r="D31" s="95">
        <f t="shared" si="0"/>
        <v>26.326820910318006</v>
      </c>
      <c r="E31" s="95">
        <f t="shared" si="1"/>
        <v>15.635591939807217</v>
      </c>
      <c r="F31" s="94">
        <v>8762320.203</v>
      </c>
      <c r="G31" s="94">
        <v>10340485.479</v>
      </c>
      <c r="H31" s="95">
        <f t="shared" si="2"/>
        <v>18.01081493757414</v>
      </c>
      <c r="I31" s="95">
        <f t="shared" si="3"/>
        <v>15.722253683666013</v>
      </c>
      <c r="J31" s="94">
        <v>17174043.172000002</v>
      </c>
      <c r="K31" s="94">
        <v>18956193.303999998</v>
      </c>
      <c r="L31" s="95">
        <f t="shared" si="4"/>
        <v>10.376998090383019</v>
      </c>
      <c r="M31" s="96">
        <f t="shared" si="5"/>
        <v>15.172770356426776</v>
      </c>
    </row>
    <row r="32" spans="1:13" ht="14.25">
      <c r="A32" s="93" t="s">
        <v>127</v>
      </c>
      <c r="B32" s="94">
        <v>187044.912</v>
      </c>
      <c r="C32" s="94">
        <v>121150.494</v>
      </c>
      <c r="D32" s="95">
        <f t="shared" si="0"/>
        <v>-35.229195649010755</v>
      </c>
      <c r="E32" s="95">
        <f t="shared" si="1"/>
        <v>1.052871564898575</v>
      </c>
      <c r="F32" s="94">
        <v>650895.9400000001</v>
      </c>
      <c r="G32" s="94">
        <v>739194.4340000001</v>
      </c>
      <c r="H32" s="95">
        <f t="shared" si="2"/>
        <v>13.565685169276067</v>
      </c>
      <c r="I32" s="95">
        <f t="shared" si="3"/>
        <v>1.1239126476705643</v>
      </c>
      <c r="J32" s="94">
        <v>1620704.776</v>
      </c>
      <c r="K32" s="94">
        <v>1207519.9640000002</v>
      </c>
      <c r="L32" s="95">
        <f t="shared" si="4"/>
        <v>-25.49414415991083</v>
      </c>
      <c r="M32" s="96">
        <f t="shared" si="5"/>
        <v>0.9665138364413428</v>
      </c>
    </row>
    <row r="33" spans="1:13" ht="14.25">
      <c r="A33" s="93" t="s">
        <v>151</v>
      </c>
      <c r="B33" s="94">
        <v>793765.924</v>
      </c>
      <c r="C33" s="94">
        <v>853264.193</v>
      </c>
      <c r="D33" s="95">
        <f t="shared" si="0"/>
        <v>7.495694536768747</v>
      </c>
      <c r="E33" s="95">
        <f t="shared" si="1"/>
        <v>7.415385414407222</v>
      </c>
      <c r="F33" s="94">
        <v>4519171.257</v>
      </c>
      <c r="G33" s="94">
        <v>4931820.07</v>
      </c>
      <c r="H33" s="95">
        <f t="shared" si="2"/>
        <v>9.131072701899159</v>
      </c>
      <c r="I33" s="95">
        <f t="shared" si="3"/>
        <v>7.4986156520606695</v>
      </c>
      <c r="J33" s="94">
        <v>9442253.863</v>
      </c>
      <c r="K33" s="94">
        <v>10025123.827</v>
      </c>
      <c r="L33" s="95">
        <f t="shared" si="4"/>
        <v>6.1729961136080895</v>
      </c>
      <c r="M33" s="96">
        <f t="shared" si="5"/>
        <v>8.024232459674087</v>
      </c>
    </row>
    <row r="34" spans="1:13" ht="14.25">
      <c r="A34" s="93" t="s">
        <v>32</v>
      </c>
      <c r="B34" s="94">
        <v>546218.896</v>
      </c>
      <c r="C34" s="94">
        <v>764530.666</v>
      </c>
      <c r="D34" s="95">
        <f t="shared" si="0"/>
        <v>39.96781722469009</v>
      </c>
      <c r="E34" s="95">
        <f t="shared" si="1"/>
        <v>6.644237032367112</v>
      </c>
      <c r="F34" s="94">
        <v>3028418.569</v>
      </c>
      <c r="G34" s="94">
        <v>4027330.42</v>
      </c>
      <c r="H34" s="95">
        <f t="shared" si="2"/>
        <v>32.98460329180473</v>
      </c>
      <c r="I34" s="95">
        <f t="shared" si="3"/>
        <v>6.123378893551578</v>
      </c>
      <c r="J34" s="94">
        <v>5934862.511</v>
      </c>
      <c r="K34" s="94">
        <v>7348507.206</v>
      </c>
      <c r="L34" s="95">
        <f t="shared" si="4"/>
        <v>23.819333512442345</v>
      </c>
      <c r="M34" s="96">
        <f t="shared" si="5"/>
        <v>5.881835583289712</v>
      </c>
    </row>
    <row r="35" spans="1:13" ht="14.25">
      <c r="A35" s="93" t="s">
        <v>16</v>
      </c>
      <c r="B35" s="94">
        <v>472669.455</v>
      </c>
      <c r="C35" s="94">
        <v>620430.838</v>
      </c>
      <c r="D35" s="95">
        <f t="shared" si="0"/>
        <v>31.26103907010449</v>
      </c>
      <c r="E35" s="95">
        <f t="shared" si="1"/>
        <v>5.39192178049554</v>
      </c>
      <c r="F35" s="94">
        <v>2728515.1730000004</v>
      </c>
      <c r="G35" s="94">
        <v>3481515.204</v>
      </c>
      <c r="H35" s="95">
        <f t="shared" si="2"/>
        <v>27.59742875727081</v>
      </c>
      <c r="I35" s="95">
        <f t="shared" si="3"/>
        <v>5.293490847406685</v>
      </c>
      <c r="J35" s="94">
        <v>5861896.225</v>
      </c>
      <c r="K35" s="94">
        <v>6552281.073</v>
      </c>
      <c r="L35" s="95">
        <f t="shared" si="4"/>
        <v>11.777500342903124</v>
      </c>
      <c r="M35" s="96">
        <f t="shared" si="5"/>
        <v>5.24452638971626</v>
      </c>
    </row>
    <row r="36" spans="1:13" ht="14.25">
      <c r="A36" s="93" t="s">
        <v>152</v>
      </c>
      <c r="B36" s="94">
        <v>1060956.219</v>
      </c>
      <c r="C36" s="94">
        <v>1306695.54</v>
      </c>
      <c r="D36" s="95">
        <f t="shared" si="0"/>
        <v>23.162060469528196</v>
      </c>
      <c r="E36" s="95">
        <f t="shared" si="1"/>
        <v>11.3559799272943</v>
      </c>
      <c r="F36" s="94">
        <v>5842116.772</v>
      </c>
      <c r="G36" s="94">
        <v>7753441.497</v>
      </c>
      <c r="H36" s="95">
        <f t="shared" si="2"/>
        <v>32.716304716135866</v>
      </c>
      <c r="I36" s="95">
        <f t="shared" si="3"/>
        <v>11.788767015326435</v>
      </c>
      <c r="J36" s="94">
        <v>10686893.434999999</v>
      </c>
      <c r="K36" s="94">
        <v>14203376.292</v>
      </c>
      <c r="L36" s="95">
        <f t="shared" si="4"/>
        <v>32.90463106409745</v>
      </c>
      <c r="M36" s="96">
        <f t="shared" si="5"/>
        <v>11.368557141636568</v>
      </c>
    </row>
    <row r="37" spans="1:13" ht="14.25">
      <c r="A37" s="93" t="s">
        <v>17</v>
      </c>
      <c r="B37" s="94">
        <v>263925.762</v>
      </c>
      <c r="C37" s="94">
        <v>281749.134</v>
      </c>
      <c r="D37" s="95">
        <f t="shared" si="0"/>
        <v>6.753176296598144</v>
      </c>
      <c r="E37" s="95">
        <f t="shared" si="1"/>
        <v>2.448571539653799</v>
      </c>
      <c r="F37" s="94">
        <v>1596938.9959999998</v>
      </c>
      <c r="G37" s="94">
        <v>1600009.382</v>
      </c>
      <c r="H37" s="95">
        <f t="shared" si="2"/>
        <v>0.19226695620126077</v>
      </c>
      <c r="I37" s="95">
        <f t="shared" si="3"/>
        <v>2.432743941388178</v>
      </c>
      <c r="J37" s="94">
        <v>3231211.485</v>
      </c>
      <c r="K37" s="94">
        <v>3216214.2470000004</v>
      </c>
      <c r="L37" s="95">
        <f t="shared" si="4"/>
        <v>-0.464136688966969</v>
      </c>
      <c r="M37" s="96">
        <f t="shared" si="5"/>
        <v>2.5742974554127325</v>
      </c>
    </row>
    <row r="38" spans="1:13" ht="14.25">
      <c r="A38" s="93" t="s">
        <v>87</v>
      </c>
      <c r="B38" s="94">
        <v>85998.096</v>
      </c>
      <c r="C38" s="94">
        <v>117794.17</v>
      </c>
      <c r="D38" s="95">
        <f t="shared" si="0"/>
        <v>36.97299763473832</v>
      </c>
      <c r="E38" s="95">
        <f t="shared" si="1"/>
        <v>1.0237030655758512</v>
      </c>
      <c r="F38" s="94">
        <v>550557.647</v>
      </c>
      <c r="G38" s="94">
        <v>700396.483</v>
      </c>
      <c r="H38" s="95">
        <f t="shared" si="2"/>
        <v>27.215830497764387</v>
      </c>
      <c r="I38" s="95">
        <f t="shared" si="3"/>
        <v>1.06492206843062</v>
      </c>
      <c r="J38" s="94">
        <v>1073742.91</v>
      </c>
      <c r="K38" s="94">
        <v>1353271.832</v>
      </c>
      <c r="L38" s="95">
        <f t="shared" si="4"/>
        <v>26.033133201317256</v>
      </c>
      <c r="M38" s="96">
        <f t="shared" si="5"/>
        <v>1.0831754249110899</v>
      </c>
    </row>
    <row r="39" spans="1:13" ht="14.25">
      <c r="A39" s="93" t="s">
        <v>84</v>
      </c>
      <c r="B39" s="94">
        <v>5564.643</v>
      </c>
      <c r="C39" s="94">
        <v>7364.267</v>
      </c>
      <c r="D39" s="95">
        <f t="shared" si="0"/>
        <v>32.34033162594617</v>
      </c>
      <c r="E39" s="95">
        <f t="shared" si="1"/>
        <v>0.06399996454509656</v>
      </c>
      <c r="F39" s="94">
        <v>34438.944</v>
      </c>
      <c r="G39" s="94">
        <v>44244.092000000004</v>
      </c>
      <c r="H39" s="95">
        <f t="shared" si="2"/>
        <v>28.47110526966216</v>
      </c>
      <c r="I39" s="95">
        <f t="shared" si="3"/>
        <v>0.06727119726053028</v>
      </c>
      <c r="J39" s="94">
        <v>56302.564</v>
      </c>
      <c r="K39" s="94">
        <v>69737.119</v>
      </c>
      <c r="L39" s="95">
        <f t="shared" si="4"/>
        <v>23.861355585866406</v>
      </c>
      <c r="M39" s="96">
        <f t="shared" si="5"/>
        <v>0.055818448089075615</v>
      </c>
    </row>
    <row r="40" spans="1:13" ht="15.75">
      <c r="A40" s="102" t="s">
        <v>18</v>
      </c>
      <c r="B40" s="98">
        <v>343900.515</v>
      </c>
      <c r="C40" s="98">
        <v>370694.355</v>
      </c>
      <c r="D40" s="99">
        <f t="shared" si="0"/>
        <v>7.791160184799365</v>
      </c>
      <c r="E40" s="99">
        <f t="shared" si="1"/>
        <v>3.2215596714605046</v>
      </c>
      <c r="F40" s="98">
        <v>1739118.6860000002</v>
      </c>
      <c r="G40" s="98">
        <v>1844431.489</v>
      </c>
      <c r="H40" s="99">
        <f t="shared" si="2"/>
        <v>6.055527080915962</v>
      </c>
      <c r="I40" s="99">
        <f t="shared" si="3"/>
        <v>2.8043770121907485</v>
      </c>
      <c r="J40" s="98">
        <v>3252813.7890000003</v>
      </c>
      <c r="K40" s="98">
        <v>3762897.211</v>
      </c>
      <c r="L40" s="99">
        <f t="shared" si="4"/>
        <v>15.681297949638019</v>
      </c>
      <c r="M40" s="100">
        <f t="shared" si="5"/>
        <v>3.0118692261538778</v>
      </c>
    </row>
    <row r="41" spans="1:13" ht="14.25">
      <c r="A41" s="93" t="s">
        <v>88</v>
      </c>
      <c r="B41" s="94">
        <v>343900.515</v>
      </c>
      <c r="C41" s="94">
        <v>370694.355</v>
      </c>
      <c r="D41" s="95">
        <f t="shared" si="0"/>
        <v>7.791160184799365</v>
      </c>
      <c r="E41" s="95">
        <f t="shared" si="1"/>
        <v>3.2215596714605046</v>
      </c>
      <c r="F41" s="94">
        <v>1739118.6860000002</v>
      </c>
      <c r="G41" s="94">
        <v>1844431.489</v>
      </c>
      <c r="H41" s="95">
        <f t="shared" si="2"/>
        <v>6.055527080915962</v>
      </c>
      <c r="I41" s="95">
        <f t="shared" si="3"/>
        <v>2.8043770121907485</v>
      </c>
      <c r="J41" s="94">
        <v>3252813.7890000003</v>
      </c>
      <c r="K41" s="94">
        <v>3762897.211</v>
      </c>
      <c r="L41" s="95">
        <f t="shared" si="4"/>
        <v>15.681297949638019</v>
      </c>
      <c r="M41" s="96">
        <f t="shared" si="5"/>
        <v>3.0118692261538778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1421487.939000003</v>
      </c>
      <c r="G42" s="142">
        <f>G43-G44</f>
        <v>66095.19600000232</v>
      </c>
      <c r="H42" s="143">
        <f t="shared" si="2"/>
        <v>-95.35028091434252</v>
      </c>
      <c r="I42" s="144">
        <f t="shared" si="3"/>
        <v>0.10049484048829771</v>
      </c>
      <c r="J42" s="142">
        <f>J43-J44</f>
        <v>2693982.2639999688</v>
      </c>
      <c r="K42" s="141">
        <f>K43-K44</f>
        <v>368060.18700002134</v>
      </c>
      <c r="L42" s="143">
        <f t="shared" si="4"/>
        <v>-86.3376907888943</v>
      </c>
      <c r="M42" s="145">
        <f t="shared" si="5"/>
        <v>0.29459990226605365</v>
      </c>
    </row>
    <row r="43" spans="1:13" s="108" customFormat="1" ht="23.25" customHeight="1" thickBot="1">
      <c r="A43" s="103" t="s">
        <v>134</v>
      </c>
      <c r="B43" s="104">
        <v>9187544.421</v>
      </c>
      <c r="C43" s="104">
        <v>11506673.562</v>
      </c>
      <c r="D43" s="105">
        <f>(C43-B43)/B43*100</f>
        <v>25.242099898849574</v>
      </c>
      <c r="E43" s="106">
        <f>C43/C$43*100</f>
        <v>100</v>
      </c>
      <c r="F43" s="104">
        <v>54717354.067999996</v>
      </c>
      <c r="G43" s="107">
        <v>65769740.694000006</v>
      </c>
      <c r="H43" s="105">
        <f t="shared" si="2"/>
        <v>20.19905167977358</v>
      </c>
      <c r="I43" s="106">
        <f t="shared" si="3"/>
        <v>100</v>
      </c>
      <c r="J43" s="104">
        <v>109147075.63799998</v>
      </c>
      <c r="K43" s="104">
        <v>124935610.69400002</v>
      </c>
      <c r="L43" s="105">
        <f t="shared" si="4"/>
        <v>14.465376157547915</v>
      </c>
      <c r="M43" s="106">
        <f t="shared" si="5"/>
        <v>100</v>
      </c>
    </row>
    <row r="44" spans="6:11" ht="20.25" customHeight="1" hidden="1">
      <c r="F44" s="159">
        <v>53295866.12899999</v>
      </c>
      <c r="G44" s="75">
        <v>65703645.498</v>
      </c>
      <c r="J44" s="165">
        <v>106453093.37400001</v>
      </c>
      <c r="K44" s="166">
        <v>124567550.507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8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9">
      <selection activeCell="F27" sqref="F2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1392871.182</v>
      </c>
      <c r="D3" s="21">
        <v>1348737.855</v>
      </c>
      <c r="E3" s="21">
        <v>1478674.496</v>
      </c>
      <c r="F3" s="21">
        <v>1326147.658</v>
      </c>
      <c r="G3" s="21">
        <v>1382163.996</v>
      </c>
      <c r="H3" s="21">
        <v>1370648.165</v>
      </c>
      <c r="I3" s="21"/>
      <c r="J3" s="21"/>
      <c r="K3" s="21"/>
      <c r="L3" s="21"/>
      <c r="M3" s="21"/>
      <c r="N3" s="21"/>
      <c r="O3" s="167">
        <v>8299243.352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388132.467</v>
      </c>
      <c r="D5" s="23">
        <v>381484.436</v>
      </c>
      <c r="E5" s="23">
        <v>439132.039</v>
      </c>
      <c r="F5" s="23">
        <v>379809.411</v>
      </c>
      <c r="G5" s="23">
        <v>462146.453</v>
      </c>
      <c r="H5" s="23">
        <v>476937.195</v>
      </c>
      <c r="I5" s="23"/>
      <c r="J5" s="23"/>
      <c r="K5" s="23"/>
      <c r="L5" s="23"/>
      <c r="M5" s="23"/>
      <c r="N5" s="23"/>
      <c r="O5" s="167">
        <f>SUM(C5:N5)</f>
        <v>2527642.0009999997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248745.213</v>
      </c>
      <c r="D7" s="23">
        <v>234898.415</v>
      </c>
      <c r="E7" s="23">
        <v>216741.473</v>
      </c>
      <c r="F7" s="23">
        <v>186253.334</v>
      </c>
      <c r="G7" s="23">
        <v>173893.539</v>
      </c>
      <c r="H7" s="23">
        <v>138950.39</v>
      </c>
      <c r="I7" s="23"/>
      <c r="J7" s="23"/>
      <c r="K7" s="23"/>
      <c r="L7" s="23"/>
      <c r="M7" s="23"/>
      <c r="N7" s="23"/>
      <c r="O7" s="167">
        <f>SUM(C7:N7)</f>
        <v>1199482.364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82837.826</v>
      </c>
      <c r="E9" s="23">
        <v>94665.038</v>
      </c>
      <c r="F9" s="23">
        <v>83338.781</v>
      </c>
      <c r="G9" s="23">
        <v>85062.433</v>
      </c>
      <c r="H9" s="23">
        <v>87735.416</v>
      </c>
      <c r="I9" s="23"/>
      <c r="J9" s="23"/>
      <c r="K9" s="23"/>
      <c r="L9" s="23"/>
      <c r="M9" s="23"/>
      <c r="N9" s="23"/>
      <c r="O9" s="167">
        <f>SUM(C9:N9)</f>
        <v>520498.559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86989.529</v>
      </c>
      <c r="H11" s="23">
        <v>90065.071</v>
      </c>
      <c r="I11" s="23"/>
      <c r="J11" s="23"/>
      <c r="K11" s="23"/>
      <c r="L11" s="23"/>
      <c r="M11" s="23"/>
      <c r="N11" s="23"/>
      <c r="O11" s="167">
        <f>SUM(C11:N11)</f>
        <v>584320.389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134077.744</v>
      </c>
      <c r="E13" s="23">
        <v>130848.789</v>
      </c>
      <c r="F13" s="23">
        <v>121714.445</v>
      </c>
      <c r="G13" s="23">
        <v>121136.852</v>
      </c>
      <c r="H13" s="23">
        <v>116546.093</v>
      </c>
      <c r="I13" s="23"/>
      <c r="J13" s="23"/>
      <c r="K13" s="23"/>
      <c r="L13" s="23"/>
      <c r="M13" s="23"/>
      <c r="N13" s="23"/>
      <c r="O13" s="167">
        <f>SUM(C13:N13)</f>
        <v>739679.806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/>
      <c r="J15" s="23"/>
      <c r="K15" s="23"/>
      <c r="L15" s="23"/>
      <c r="M15" s="23"/>
      <c r="N15" s="23"/>
      <c r="O15" s="167">
        <f>SUM(C15:N15)</f>
        <v>92078.19099999999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34121.821</v>
      </c>
      <c r="H17" s="23">
        <v>37638.843</v>
      </c>
      <c r="I17" s="23"/>
      <c r="J17" s="23"/>
      <c r="K17" s="23"/>
      <c r="L17" s="23"/>
      <c r="M17" s="23"/>
      <c r="N17" s="23"/>
      <c r="O17" s="167">
        <f>SUM(C17:N17)</f>
        <v>317352.212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/>
      <c r="J19" s="23"/>
      <c r="K19" s="23"/>
      <c r="L19" s="23"/>
      <c r="M19" s="23"/>
      <c r="N19" s="23"/>
      <c r="O19" s="167">
        <f>SUM(C19:N19)</f>
        <v>45126.738000000005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113328.455</v>
      </c>
      <c r="H21" s="24">
        <v>126230.627</v>
      </c>
      <c r="I21" s="24"/>
      <c r="J21" s="24"/>
      <c r="K21" s="24"/>
      <c r="L21" s="24"/>
      <c r="M21" s="24"/>
      <c r="N21" s="24"/>
      <c r="O21" s="167">
        <f>SUM(C21:N21)</f>
        <v>653843.559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251379.7</v>
      </c>
      <c r="E23" s="24">
        <v>276064.629</v>
      </c>
      <c r="F23" s="24">
        <v>278837.834</v>
      </c>
      <c r="G23" s="24">
        <v>282047.879</v>
      </c>
      <c r="H23" s="24">
        <v>278696.519</v>
      </c>
      <c r="I23" s="24"/>
      <c r="J23" s="24"/>
      <c r="K23" s="24"/>
      <c r="L23" s="24"/>
      <c r="M23" s="24"/>
      <c r="N23" s="24"/>
      <c r="O23" s="167">
        <f>SUM(C23:N23)</f>
        <v>1619219.5320000001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7928912.563</v>
      </c>
      <c r="D25" s="21">
        <v>8515337.16</v>
      </c>
      <c r="E25" s="21">
        <v>9915595.323</v>
      </c>
      <c r="F25" s="21">
        <v>10111580.95</v>
      </c>
      <c r="G25" s="21">
        <v>9323213.619</v>
      </c>
      <c r="H25" s="21">
        <v>9765331.042</v>
      </c>
      <c r="I25" s="21"/>
      <c r="J25" s="21"/>
      <c r="K25" s="21"/>
      <c r="L25" s="21"/>
      <c r="M25" s="21"/>
      <c r="N25" s="21"/>
      <c r="O25" s="167">
        <f>SUM(C25:N25)</f>
        <v>55559970.657000005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607168.271</v>
      </c>
      <c r="D27" s="23">
        <v>628129.301</v>
      </c>
      <c r="E27" s="23">
        <v>733666.081</v>
      </c>
      <c r="F27" s="23">
        <v>757887.679</v>
      </c>
      <c r="G27" s="23">
        <v>697263.581</v>
      </c>
      <c r="H27" s="23">
        <v>678981.006</v>
      </c>
      <c r="I27" s="23"/>
      <c r="J27" s="23"/>
      <c r="K27" s="23"/>
      <c r="L27" s="23"/>
      <c r="M27" s="23"/>
      <c r="N27" s="23"/>
      <c r="O27" s="167">
        <f>SUM(C27:N27)</f>
        <v>4103095.9189999998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89360.207</v>
      </c>
      <c r="D29" s="23">
        <v>101763.182</v>
      </c>
      <c r="E29" s="23">
        <v>112395.633</v>
      </c>
      <c r="F29" s="23">
        <v>113858.594</v>
      </c>
      <c r="G29" s="23">
        <v>113011.208</v>
      </c>
      <c r="H29" s="23">
        <v>133739.114</v>
      </c>
      <c r="I29" s="23"/>
      <c r="J29" s="23"/>
      <c r="K29" s="23"/>
      <c r="L29" s="23"/>
      <c r="M29" s="23"/>
      <c r="N29" s="23"/>
      <c r="O29" s="167">
        <f>SUM(C29:N29)</f>
        <v>664127.9380000001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121467.234</v>
      </c>
      <c r="F31" s="23">
        <v>132593.879</v>
      </c>
      <c r="G31" s="23">
        <v>135064.687</v>
      </c>
      <c r="H31" s="23">
        <v>133607.492</v>
      </c>
      <c r="I31" s="23"/>
      <c r="J31" s="23"/>
      <c r="K31" s="23"/>
      <c r="L31" s="23"/>
      <c r="M31" s="23"/>
      <c r="N31" s="23"/>
      <c r="O31" s="167">
        <f>SUM(C31:N31)</f>
        <v>729189.519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1214969.822</v>
      </c>
      <c r="D33" s="24">
        <v>1185292.865</v>
      </c>
      <c r="E33" s="24">
        <v>1351686.367</v>
      </c>
      <c r="F33" s="24">
        <v>1610711.651</v>
      </c>
      <c r="G33" s="24">
        <v>1429626.904</v>
      </c>
      <c r="H33" s="24">
        <v>1463427.492</v>
      </c>
      <c r="I33" s="24"/>
      <c r="J33" s="24"/>
      <c r="K33" s="24"/>
      <c r="L33" s="24"/>
      <c r="M33" s="24"/>
      <c r="N33" s="24"/>
      <c r="O33" s="167">
        <f>SUM(C33:N33)</f>
        <v>8255715.101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1299804.762</v>
      </c>
      <c r="D35" s="23">
        <v>1292430.453</v>
      </c>
      <c r="E35" s="23">
        <v>1418908.214</v>
      </c>
      <c r="F35" s="23">
        <v>1401543.937</v>
      </c>
      <c r="G35" s="23">
        <v>1293257.638</v>
      </c>
      <c r="H35" s="23">
        <v>1483460.112</v>
      </c>
      <c r="I35" s="23"/>
      <c r="J35" s="23"/>
      <c r="K35" s="23"/>
      <c r="L35" s="23"/>
      <c r="M35" s="23"/>
      <c r="N35" s="23"/>
      <c r="O35" s="167">
        <f>SUM(C35:N35)</f>
        <v>8189405.115999999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1489485.704</v>
      </c>
      <c r="D37" s="23">
        <v>1633261.105</v>
      </c>
      <c r="E37" s="23">
        <v>1953489.232</v>
      </c>
      <c r="F37" s="23">
        <v>1789776.737</v>
      </c>
      <c r="G37" s="23">
        <v>1675336.177</v>
      </c>
      <c r="H37" s="23">
        <v>1799136.524</v>
      </c>
      <c r="I37" s="23"/>
      <c r="J37" s="23"/>
      <c r="K37" s="23"/>
      <c r="L37" s="23"/>
      <c r="M37" s="23"/>
      <c r="N37" s="23"/>
      <c r="O37" s="167">
        <f>SUM(C37:N37)</f>
        <v>10340485.479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>
        <v>121150.494</v>
      </c>
      <c r="I39" s="23"/>
      <c r="J39" s="23"/>
      <c r="K39" s="23"/>
      <c r="L39" s="23"/>
      <c r="M39" s="23"/>
      <c r="N39" s="23"/>
      <c r="O39" s="167">
        <f>SUM(C39:N39)</f>
        <v>739194.4340000001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715259.808</v>
      </c>
      <c r="D41" s="23">
        <v>740718.751</v>
      </c>
      <c r="E41" s="23">
        <v>916213.635</v>
      </c>
      <c r="F41" s="23">
        <v>863723.62</v>
      </c>
      <c r="G41" s="23">
        <v>842640.063</v>
      </c>
      <c r="H41" s="23">
        <v>853264.193</v>
      </c>
      <c r="I41" s="23"/>
      <c r="J41" s="23"/>
      <c r="K41" s="23"/>
      <c r="L41" s="23"/>
      <c r="M41" s="23"/>
      <c r="N41" s="23"/>
      <c r="O41" s="167">
        <f>SUM(C41:N41)</f>
        <v>4931820.07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544973.113</v>
      </c>
      <c r="D43" s="23">
        <v>572928.273</v>
      </c>
      <c r="E43" s="23">
        <v>715341.053</v>
      </c>
      <c r="F43" s="23">
        <v>712893.957</v>
      </c>
      <c r="G43" s="23">
        <v>716663.358</v>
      </c>
      <c r="H43" s="23">
        <v>764530.666</v>
      </c>
      <c r="I43" s="23"/>
      <c r="J43" s="23"/>
      <c r="K43" s="23"/>
      <c r="L43" s="23"/>
      <c r="M43" s="23"/>
      <c r="N43" s="23"/>
      <c r="O43" s="167">
        <f>SUM(C43:N43)</f>
        <v>4027330.42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506699.855</v>
      </c>
      <c r="D45" s="23">
        <v>541040.19</v>
      </c>
      <c r="E45" s="23">
        <v>608387.254</v>
      </c>
      <c r="F45" s="23">
        <v>612701.508</v>
      </c>
      <c r="G45" s="23">
        <v>592255.559</v>
      </c>
      <c r="H45" s="23">
        <v>620430.838</v>
      </c>
      <c r="I45" s="23"/>
      <c r="J45" s="23"/>
      <c r="K45" s="23"/>
      <c r="L45" s="23"/>
      <c r="M45" s="23"/>
      <c r="N45" s="23"/>
      <c r="O45" s="167">
        <f>SUM(C45:N45)</f>
        <v>3481515.204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974022.807</v>
      </c>
      <c r="D47" s="23">
        <v>1290112.677</v>
      </c>
      <c r="E47" s="23">
        <v>1386821.511</v>
      </c>
      <c r="F47" s="23">
        <v>1459840.874</v>
      </c>
      <c r="G47" s="23">
        <v>1335948.088</v>
      </c>
      <c r="H47" s="23">
        <v>1306695.54</v>
      </c>
      <c r="I47" s="23"/>
      <c r="J47" s="23"/>
      <c r="K47" s="23"/>
      <c r="L47" s="23"/>
      <c r="M47" s="23"/>
      <c r="N47" s="23"/>
      <c r="O47" s="167">
        <f>SUM(C47:N47)</f>
        <v>7753441.497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227742.582</v>
      </c>
      <c r="D49" s="23">
        <v>230312.067</v>
      </c>
      <c r="E49" s="23">
        <v>278533.748</v>
      </c>
      <c r="F49" s="23">
        <v>285077.736</v>
      </c>
      <c r="G49" s="23">
        <v>296594.115</v>
      </c>
      <c r="H49" s="23">
        <v>281749.134</v>
      </c>
      <c r="I49" s="23"/>
      <c r="J49" s="23"/>
      <c r="K49" s="23"/>
      <c r="L49" s="23"/>
      <c r="M49" s="23"/>
      <c r="N49" s="23"/>
      <c r="O49" s="167">
        <f>SUM(C49:N49)</f>
        <v>1600009.382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86202.916</v>
      </c>
      <c r="D51" s="23">
        <v>115937.742</v>
      </c>
      <c r="E51" s="23">
        <v>147597.706</v>
      </c>
      <c r="F51" s="23">
        <v>130654.885</v>
      </c>
      <c r="G51" s="23">
        <v>102209.064</v>
      </c>
      <c r="H51" s="23">
        <v>117794.17</v>
      </c>
      <c r="I51" s="23"/>
      <c r="J51" s="23"/>
      <c r="K51" s="23"/>
      <c r="L51" s="23"/>
      <c r="M51" s="23"/>
      <c r="N51" s="23"/>
      <c r="O51" s="167">
        <f>SUM(C51:N51)</f>
        <v>700396.483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8946.582</v>
      </c>
      <c r="H53" s="23">
        <v>7364.267</v>
      </c>
      <c r="I53" s="23"/>
      <c r="J53" s="23"/>
      <c r="K53" s="23"/>
      <c r="L53" s="23"/>
      <c r="M53" s="23"/>
      <c r="N53" s="23"/>
      <c r="O53" s="167">
        <f>SUM(C53:N53)</f>
        <v>44244.092000000004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247074.895</v>
      </c>
      <c r="E55" s="21">
        <v>281973.867</v>
      </c>
      <c r="F55" s="21">
        <v>326683.249</v>
      </c>
      <c r="G55" s="21">
        <v>322637.114</v>
      </c>
      <c r="H55" s="21">
        <v>370694.355</v>
      </c>
      <c r="I55" s="21"/>
      <c r="J55" s="21"/>
      <c r="K55" s="21"/>
      <c r="L55" s="21"/>
      <c r="M55" s="21"/>
      <c r="N55" s="21"/>
      <c r="O55" s="167">
        <f>SUM(C55:N55)</f>
        <v>1844431.489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247074.895</v>
      </c>
      <c r="E57" s="23">
        <v>281973.867</v>
      </c>
      <c r="F57" s="23">
        <v>326683.249</v>
      </c>
      <c r="G57" s="23">
        <v>322637.114</v>
      </c>
      <c r="H57" s="23">
        <v>370694.355</v>
      </c>
      <c r="I57" s="23"/>
      <c r="J57" s="23"/>
      <c r="K57" s="23"/>
      <c r="L57" s="23"/>
      <c r="M57" s="23"/>
      <c r="N57" s="23"/>
      <c r="O57" s="167">
        <f aca="true" t="shared" si="0" ref="O57:O65">SUM(C57:N57)</f>
        <v>1844431.489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t="shared" si="0"/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9550524.799</v>
      </c>
      <c r="D67" s="162">
        <v>10064466.32</v>
      </c>
      <c r="E67" s="162">
        <v>11816949.469000002</v>
      </c>
      <c r="F67" s="162">
        <v>11883003.31</v>
      </c>
      <c r="G67" s="162">
        <v>10948123.234</v>
      </c>
      <c r="H67" s="162">
        <v>11506673.562</v>
      </c>
      <c r="I67" s="162"/>
      <c r="J67" s="162"/>
      <c r="K67" s="162"/>
      <c r="L67" s="162"/>
      <c r="M67" s="162"/>
      <c r="N67" s="162"/>
      <c r="O67" s="163">
        <f>SUM(C67:N67)</f>
        <v>65769740.694000006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0">
      <selection activeCell="C58" sqref="C58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163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D)'!B8*1.5703</f>
        <v>1676761.9996908</v>
      </c>
      <c r="C8" s="59">
        <f>'SEKTÖR (U S D)'!C8*1.594</f>
        <v>2184813.1750100004</v>
      </c>
      <c r="D8" s="151">
        <f aca="true" t="shared" si="0" ref="D8:D41">(C8-B8)/B8*100</f>
        <v>30.299540150175552</v>
      </c>
      <c r="E8" s="151">
        <f aca="true" t="shared" si="1" ref="E8:E41">C8/C$43*100</f>
        <v>11.9117671811467</v>
      </c>
      <c r="F8" s="59">
        <f>'SEKTÖR (U S D)'!F8*1.5165</f>
        <v>10392337.234476</v>
      </c>
      <c r="G8" s="59">
        <f>'SEKTÖR (U S D)'!G8*1.5667</f>
        <v>13002424.5595784</v>
      </c>
      <c r="H8" s="151">
        <f aca="true" t="shared" si="2" ref="H8:H43">(G8-F8)/F8*100</f>
        <v>25.11549871999516</v>
      </c>
      <c r="I8" s="151">
        <f aca="true" t="shared" si="3" ref="I8:I43">G8/G$43*100</f>
        <v>12.618634746658074</v>
      </c>
      <c r="J8" s="59">
        <f>'SEKTÖR (U S D)'!J8*1.5036</f>
        <v>21320372.113756802</v>
      </c>
      <c r="K8" s="59">
        <f>'SEKTÖR (U S D)'!K8*1.5255</f>
        <v>25127001.790326</v>
      </c>
      <c r="L8" s="151">
        <f aca="true" t="shared" si="4" ref="L8:L43">(K8-J8)/J8*100</f>
        <v>17.85442419231041</v>
      </c>
      <c r="M8" s="151">
        <f aca="true" t="shared" si="5" ref="M8:M43">K8/K$43*100</f>
        <v>13.183848832613924</v>
      </c>
    </row>
    <row r="9" spans="1:13" s="65" customFormat="1" ht="15.75">
      <c r="A9" s="61" t="s">
        <v>78</v>
      </c>
      <c r="B9" s="62">
        <f>'SEKTÖR (U S D)'!B9*1.5703</f>
        <v>1203422.0471557</v>
      </c>
      <c r="C9" s="62">
        <f>'SEKTÖR (U S D)'!C9*1.594</f>
        <v>1539359.304286</v>
      </c>
      <c r="D9" s="63">
        <f t="shared" si="0"/>
        <v>27.91516558337046</v>
      </c>
      <c r="E9" s="63">
        <f t="shared" si="1"/>
        <v>8.392703710559994</v>
      </c>
      <c r="F9" s="62">
        <f>'SEKTÖR (U S D)'!F9*1.5165</f>
        <v>7659240.756723</v>
      </c>
      <c r="G9" s="62">
        <f>'SEKTÖR (U S D)'!G9*1.5667</f>
        <v>9441216.6149087</v>
      </c>
      <c r="H9" s="63">
        <f t="shared" si="2"/>
        <v>23.265698452180764</v>
      </c>
      <c r="I9" s="63">
        <f t="shared" si="3"/>
        <v>9.162542222931028</v>
      </c>
      <c r="J9" s="62">
        <f>'SEKTÖR (U S D)'!J9*1.5036</f>
        <v>15867470.1766224</v>
      </c>
      <c r="K9" s="62">
        <f>'SEKTÖR (U S D)'!K9*1.5255</f>
        <v>18475110.040842004</v>
      </c>
      <c r="L9" s="63">
        <f t="shared" si="4"/>
        <v>16.43387279253532</v>
      </c>
      <c r="M9" s="64">
        <f t="shared" si="5"/>
        <v>9.693677740658469</v>
      </c>
    </row>
    <row r="10" spans="1:13" ht="14.25">
      <c r="A10" s="45" t="s">
        <v>3</v>
      </c>
      <c r="B10" s="4">
        <f>'SEKTÖR (U S D)'!B10*1.5703</f>
        <v>499983.13370620005</v>
      </c>
      <c r="C10" s="4">
        <f>'SEKTÖR (U S D)'!C10*1.594</f>
        <v>760237.8888300001</v>
      </c>
      <c r="D10" s="34">
        <f t="shared" si="0"/>
        <v>52.05270689725523</v>
      </c>
      <c r="E10" s="34">
        <f t="shared" si="1"/>
        <v>4.1448746453975405</v>
      </c>
      <c r="F10" s="4">
        <f>'SEKTÖR (U S D)'!F10*1.5165</f>
        <v>3008540.5110179996</v>
      </c>
      <c r="G10" s="4">
        <f>'SEKTÖR (U S D)'!G10*1.5667</f>
        <v>3960056.7229666994</v>
      </c>
      <c r="H10" s="34">
        <f t="shared" si="2"/>
        <v>31.6271696679509</v>
      </c>
      <c r="I10" s="34">
        <f t="shared" si="3"/>
        <v>3.8431685670772144</v>
      </c>
      <c r="J10" s="4">
        <f>'SEKTÖR (U S D)'!J10*1.5036</f>
        <v>5878227.491455201</v>
      </c>
      <c r="K10" s="4">
        <f>'SEKTÖR (U S D)'!K10*1.5255</f>
        <v>7087426.206812999</v>
      </c>
      <c r="L10" s="34">
        <f t="shared" si="4"/>
        <v>20.570805010788238</v>
      </c>
      <c r="M10" s="46">
        <f t="shared" si="5"/>
        <v>3.7186910122680654</v>
      </c>
    </row>
    <row r="11" spans="1:13" ht="14.25">
      <c r="A11" s="45" t="s">
        <v>4</v>
      </c>
      <c r="B11" s="4">
        <f>'SEKTÖR (U S D)'!B11*1.5703</f>
        <v>257092.67230300003</v>
      </c>
      <c r="C11" s="4">
        <f>'SEKTÖR (U S D)'!C11*1.594</f>
        <v>221486.92166000002</v>
      </c>
      <c r="D11" s="34">
        <f t="shared" si="0"/>
        <v>-13.84938369656696</v>
      </c>
      <c r="E11" s="34">
        <f t="shared" si="1"/>
        <v>1.207563500009891</v>
      </c>
      <c r="F11" s="4">
        <f>'SEKTÖR (U S D)'!F11*1.5165</f>
        <v>1668652.2754155</v>
      </c>
      <c r="G11" s="4">
        <f>'SEKTÖR (U S D)'!G11*1.5667</f>
        <v>1879229.0196788001</v>
      </c>
      <c r="H11" s="34">
        <f t="shared" si="2"/>
        <v>12.619570138473932</v>
      </c>
      <c r="I11" s="34">
        <f t="shared" si="3"/>
        <v>1.8237602145653977</v>
      </c>
      <c r="J11" s="4">
        <f>'SEKTÖR (U S D)'!J11*1.5036</f>
        <v>3163207.1381820003</v>
      </c>
      <c r="K11" s="4">
        <f>'SEKTÖR (U S D)'!K11*1.5255</f>
        <v>3475818.0425520004</v>
      </c>
      <c r="L11" s="34">
        <f t="shared" si="4"/>
        <v>9.882719996315762</v>
      </c>
      <c r="M11" s="46">
        <f t="shared" si="5"/>
        <v>1.8237217486218464</v>
      </c>
    </row>
    <row r="12" spans="1:13" ht="14.25">
      <c r="A12" s="45" t="s">
        <v>5</v>
      </c>
      <c r="B12" s="4">
        <f>'SEKTÖR (U S D)'!B12*1.5703</f>
        <v>126936.1882187</v>
      </c>
      <c r="C12" s="4">
        <f>'SEKTÖR (U S D)'!C12*1.594</f>
        <v>139850.253104</v>
      </c>
      <c r="D12" s="34">
        <f t="shared" si="0"/>
        <v>10.173666837269598</v>
      </c>
      <c r="E12" s="34">
        <f t="shared" si="1"/>
        <v>0.7624741896714632</v>
      </c>
      <c r="F12" s="4">
        <f>'SEKTÖR (U S D)'!F12*1.5165</f>
        <v>742691.3211495</v>
      </c>
      <c r="G12" s="4">
        <f>'SEKTÖR (U S D)'!G12*1.5667</f>
        <v>815465.0923853</v>
      </c>
      <c r="H12" s="34">
        <f t="shared" si="2"/>
        <v>9.798656475905016</v>
      </c>
      <c r="I12" s="34">
        <f t="shared" si="3"/>
        <v>0.7913951818993314</v>
      </c>
      <c r="J12" s="4">
        <f>'SEKTÖR (U S D)'!J12*1.5036</f>
        <v>1612621.0681056003</v>
      </c>
      <c r="K12" s="4">
        <f>'SEKTÖR (U S D)'!K12*1.5255</f>
        <v>1753925.3937495002</v>
      </c>
      <c r="L12" s="34">
        <f t="shared" si="4"/>
        <v>8.762401064863598</v>
      </c>
      <c r="M12" s="46">
        <f t="shared" si="5"/>
        <v>0.9202644807300051</v>
      </c>
    </row>
    <row r="13" spans="1:13" ht="14.25">
      <c r="A13" s="45" t="s">
        <v>6</v>
      </c>
      <c r="B13" s="4">
        <f>'SEKTÖR (U S D)'!B13*1.5703</f>
        <v>115784.3353185</v>
      </c>
      <c r="C13" s="4">
        <f>'SEKTÖR (U S D)'!C13*1.594</f>
        <v>143563.723174</v>
      </c>
      <c r="D13" s="34">
        <f t="shared" si="0"/>
        <v>23.99235421534732</v>
      </c>
      <c r="E13" s="34">
        <f t="shared" si="1"/>
        <v>0.7827203102157492</v>
      </c>
      <c r="F13" s="4">
        <f>'SEKTÖR (U S D)'!F13*1.5165</f>
        <v>711285.144507</v>
      </c>
      <c r="G13" s="4">
        <f>'SEKTÖR (U S D)'!G13*1.5667</f>
        <v>915454.7534462999</v>
      </c>
      <c r="H13" s="34">
        <f t="shared" si="2"/>
        <v>28.704326319202444</v>
      </c>
      <c r="I13" s="34">
        <f t="shared" si="3"/>
        <v>0.8884334693040776</v>
      </c>
      <c r="J13" s="4">
        <f>'SEKTÖR (U S D)'!J13*1.5036</f>
        <v>1671747.7849715997</v>
      </c>
      <c r="K13" s="4">
        <f>'SEKTÖR (U S D)'!K13*1.5255</f>
        <v>2070068.9443740002</v>
      </c>
      <c r="L13" s="34">
        <f t="shared" si="4"/>
        <v>23.826630008615048</v>
      </c>
      <c r="M13" s="46">
        <f t="shared" si="5"/>
        <v>1.0861413655099443</v>
      </c>
    </row>
    <row r="14" spans="1:13" ht="14.25">
      <c r="A14" s="45" t="s">
        <v>7</v>
      </c>
      <c r="B14" s="4">
        <f>'SEKTÖR (U S D)'!B14*1.5703</f>
        <v>132316.3767738</v>
      </c>
      <c r="C14" s="4">
        <f>'SEKTÖR (U S D)'!C14*1.594</f>
        <v>185774.472242</v>
      </c>
      <c r="D14" s="34">
        <f t="shared" si="0"/>
        <v>40.40172257708407</v>
      </c>
      <c r="E14" s="34">
        <f t="shared" si="1"/>
        <v>1.0128565164556804</v>
      </c>
      <c r="F14" s="4">
        <f>'SEKTÖR (U S D)'!F14*1.5165</f>
        <v>889172.7979815</v>
      </c>
      <c r="G14" s="4">
        <f>'SEKTÖR (U S D)'!G14*1.5667</f>
        <v>1158856.3520602</v>
      </c>
      <c r="H14" s="34">
        <f t="shared" si="2"/>
        <v>30.32971259252478</v>
      </c>
      <c r="I14" s="34">
        <f t="shared" si="3"/>
        <v>1.124650634463394</v>
      </c>
      <c r="J14" s="4">
        <f>'SEKTÖR (U S D)'!J14*1.5036</f>
        <v>2069217.6020880002</v>
      </c>
      <c r="K14" s="4">
        <f>'SEKTÖR (U S D)'!K14*1.5255</f>
        <v>2596996.9609829998</v>
      </c>
      <c r="L14" s="34">
        <f t="shared" si="4"/>
        <v>25.506227975367572</v>
      </c>
      <c r="M14" s="46">
        <f t="shared" si="5"/>
        <v>1.3626144351826155</v>
      </c>
    </row>
    <row r="15" spans="1:13" ht="14.25">
      <c r="A15" s="45" t="s">
        <v>8</v>
      </c>
      <c r="B15" s="4">
        <f>'SEKTÖR (U S D)'!B15*1.5703</f>
        <v>19640.883708100002</v>
      </c>
      <c r="C15" s="4">
        <f>'SEKTÖR (U S D)'!C15*1.594</f>
        <v>22742.940148</v>
      </c>
      <c r="D15" s="34">
        <f t="shared" si="0"/>
        <v>15.79387407411152</v>
      </c>
      <c r="E15" s="34">
        <f t="shared" si="1"/>
        <v>0.1239962350815145</v>
      </c>
      <c r="F15" s="4">
        <f>'SEKTÖR (U S D)'!F15*1.5165</f>
        <v>165165.142023</v>
      </c>
      <c r="G15" s="4">
        <f>'SEKTÖR (U S D)'!G15*1.5667</f>
        <v>144258.90183969997</v>
      </c>
      <c r="H15" s="34">
        <f t="shared" si="2"/>
        <v>-12.657779920891981</v>
      </c>
      <c r="I15" s="34">
        <f t="shared" si="3"/>
        <v>0.14000084237583138</v>
      </c>
      <c r="J15" s="4">
        <f>'SEKTÖR (U S D)'!J15*1.5036</f>
        <v>328956.7930488</v>
      </c>
      <c r="K15" s="4">
        <f>'SEKTÖR (U S D)'!K15*1.5255</f>
        <v>263019.0077505</v>
      </c>
      <c r="L15" s="34">
        <f t="shared" si="4"/>
        <v>-20.04451243799617</v>
      </c>
      <c r="M15" s="46">
        <f t="shared" si="5"/>
        <v>0.13800304816397727</v>
      </c>
    </row>
    <row r="16" spans="1:13" ht="14.25">
      <c r="A16" s="45" t="s">
        <v>153</v>
      </c>
      <c r="B16" s="4">
        <f>'SEKTÖR (U S D)'!B16*1.5703</f>
        <v>47669.586107899995</v>
      </c>
      <c r="C16" s="4">
        <f>'SEKTÖR (U S D)'!C16*1.594</f>
        <v>59996.315742000006</v>
      </c>
      <c r="D16" s="34">
        <f t="shared" si="0"/>
        <v>25.858688192086433</v>
      </c>
      <c r="E16" s="34">
        <f t="shared" si="1"/>
        <v>0.32710446504974033</v>
      </c>
      <c r="F16" s="4">
        <f>'SEKTÖR (U S D)'!F16*1.5165</f>
        <v>423648.1524915</v>
      </c>
      <c r="G16" s="4">
        <f>'SEKTÖR (U S D)'!G16*1.5667</f>
        <v>497195.7105404</v>
      </c>
      <c r="H16" s="34">
        <f t="shared" si="2"/>
        <v>17.36052845182079</v>
      </c>
      <c r="I16" s="34">
        <f t="shared" si="3"/>
        <v>0.4825200900160326</v>
      </c>
      <c r="J16" s="4">
        <f>'SEKTÖR (U S D)'!J16*1.5036</f>
        <v>1061269.4574216</v>
      </c>
      <c r="K16" s="4">
        <f>'SEKTÖR (U S D)'!K16*1.5255</f>
        <v>1123675.6465665</v>
      </c>
      <c r="L16" s="34">
        <f t="shared" si="4"/>
        <v>5.88033403849373</v>
      </c>
      <c r="M16" s="46">
        <f t="shared" si="5"/>
        <v>0.5895796874152347</v>
      </c>
    </row>
    <row r="17" spans="1:13" ht="14.25">
      <c r="A17" s="93" t="s">
        <v>160</v>
      </c>
      <c r="B17" s="4">
        <f>'SEKTÖR (U S D)'!B17*1.5703</f>
        <v>3998.8741601</v>
      </c>
      <c r="C17" s="4">
        <f>'SEKTÖR (U S D)'!C17*1.594</f>
        <v>5706.789386</v>
      </c>
      <c r="D17" s="34">
        <f t="shared" si="0"/>
        <v>42.70990177538596</v>
      </c>
      <c r="E17" s="34">
        <f t="shared" si="1"/>
        <v>0.031113848678416166</v>
      </c>
      <c r="F17" s="4">
        <f>'SEKTÖR (U S D)'!F17*1.5165</f>
        <v>50085.41668650001</v>
      </c>
      <c r="G17" s="4">
        <f>'SEKTÖR (U S D)'!G17*1.5667</f>
        <v>70700.0604246</v>
      </c>
      <c r="H17" s="34">
        <f t="shared" si="2"/>
        <v>41.15897421226097</v>
      </c>
      <c r="I17" s="34">
        <f t="shared" si="3"/>
        <v>0.06861322170929099</v>
      </c>
      <c r="J17" s="4">
        <f>'SEKTÖR (U S D)'!J17*1.5036</f>
        <v>82222.84886760001</v>
      </c>
      <c r="K17" s="4">
        <f>'SEKTÖR (U S D)'!K17*1.5255</f>
        <v>104179.83500250001</v>
      </c>
      <c r="L17" s="34">
        <f t="shared" si="4"/>
        <v>26.70423907380831</v>
      </c>
      <c r="M17" s="46">
        <f t="shared" si="5"/>
        <v>0.054661961165952594</v>
      </c>
    </row>
    <row r="18" spans="1:13" s="65" customFormat="1" ht="15.75">
      <c r="A18" s="43" t="s">
        <v>79</v>
      </c>
      <c r="B18" s="3">
        <f>'SEKTÖR (U S D)'!B18*1.5703</f>
        <v>99262.5463519</v>
      </c>
      <c r="C18" s="3">
        <f>'SEKTÖR (U S D)'!C18*1.594</f>
        <v>201211.619438</v>
      </c>
      <c r="D18" s="33">
        <f t="shared" si="0"/>
        <v>102.70648581256</v>
      </c>
      <c r="E18" s="33">
        <f t="shared" si="1"/>
        <v>1.0970210141084384</v>
      </c>
      <c r="F18" s="3">
        <f>'SEKTÖR (U S D)'!F18*1.5165</f>
        <v>665869.8547799999</v>
      </c>
      <c r="G18" s="3">
        <f>'SEKTÖR (U S D)'!G18*1.5667</f>
        <v>1024376.7038853</v>
      </c>
      <c r="H18" s="33">
        <f t="shared" si="2"/>
        <v>53.840378345968055</v>
      </c>
      <c r="I18" s="33">
        <f t="shared" si="3"/>
        <v>0.9941403935923505</v>
      </c>
      <c r="J18" s="3">
        <f>'SEKTÖR (U S D)'!J18*1.5036</f>
        <v>1301769.9782052003</v>
      </c>
      <c r="K18" s="3">
        <f>'SEKTÖR (U S D)'!K18*1.5255</f>
        <v>1795350.1479345001</v>
      </c>
      <c r="L18" s="33">
        <f t="shared" si="4"/>
        <v>37.916081795788344</v>
      </c>
      <c r="M18" s="44">
        <f t="shared" si="5"/>
        <v>0.9419995727899538</v>
      </c>
    </row>
    <row r="19" spans="1:13" ht="14.25">
      <c r="A19" s="45" t="s">
        <v>114</v>
      </c>
      <c r="B19" s="4">
        <f>'SEKTÖR (U S D)'!B19*1.5703</f>
        <v>99262.5463519</v>
      </c>
      <c r="C19" s="4">
        <f>'SEKTÖR (U S D)'!C19*1.594</f>
        <v>201211.619438</v>
      </c>
      <c r="D19" s="34">
        <f t="shared" si="0"/>
        <v>102.70648581256</v>
      </c>
      <c r="E19" s="34">
        <f t="shared" si="1"/>
        <v>1.0970210141084384</v>
      </c>
      <c r="F19" s="4">
        <f>'SEKTÖR (U S D)'!F19*1.5165</f>
        <v>665869.8547799999</v>
      </c>
      <c r="G19" s="4">
        <f>'SEKTÖR (U S D)'!G19*1.5667</f>
        <v>1024376.7038853</v>
      </c>
      <c r="H19" s="34">
        <f t="shared" si="2"/>
        <v>53.840378345968055</v>
      </c>
      <c r="I19" s="34">
        <f t="shared" si="3"/>
        <v>0.9941403935923505</v>
      </c>
      <c r="J19" s="4">
        <f>'SEKTÖR (U S D)'!J19*1.5036</f>
        <v>1301769.9782052003</v>
      </c>
      <c r="K19" s="4">
        <f>'SEKTÖR (U S D)'!K19*1.5255</f>
        <v>1795350.1479345001</v>
      </c>
      <c r="L19" s="34">
        <f t="shared" si="4"/>
        <v>37.916081795788344</v>
      </c>
      <c r="M19" s="46">
        <f t="shared" si="5"/>
        <v>0.9419995727899538</v>
      </c>
    </row>
    <row r="20" spans="1:13" s="65" customFormat="1" ht="15.75">
      <c r="A20" s="43" t="s">
        <v>80</v>
      </c>
      <c r="B20" s="3">
        <f>'SEKTÖR (U S D)'!B20*1.5703</f>
        <v>374077.4061832</v>
      </c>
      <c r="C20" s="3">
        <f>'SEKTÖR (U S D)'!C20*1.594</f>
        <v>444242.25128599996</v>
      </c>
      <c r="D20" s="33">
        <f t="shared" si="0"/>
        <v>18.756771711691545</v>
      </c>
      <c r="E20" s="33">
        <f t="shared" si="1"/>
        <v>2.4220424564782657</v>
      </c>
      <c r="F20" s="3">
        <f>'SEKTÖR (U S D)'!F20*1.5165</f>
        <v>2067226.6229730002</v>
      </c>
      <c r="G20" s="3">
        <f>'SEKTÖR (U S D)'!G20*1.5667</f>
        <v>2536831.2407844</v>
      </c>
      <c r="H20" s="33">
        <f t="shared" si="2"/>
        <v>22.716649088818038</v>
      </c>
      <c r="I20" s="33">
        <f t="shared" si="3"/>
        <v>2.461952130134698</v>
      </c>
      <c r="J20" s="3">
        <f>'SEKTÖR (U S D)'!J20*1.5036</f>
        <v>4151131.9589291997</v>
      </c>
      <c r="K20" s="3">
        <f>'SEKTÖR (U S D)'!K20*1.5255</f>
        <v>4856541.603075</v>
      </c>
      <c r="L20" s="33">
        <f t="shared" si="4"/>
        <v>16.993187668448964</v>
      </c>
      <c r="M20" s="44">
        <f t="shared" si="5"/>
        <v>2.548171519965916</v>
      </c>
    </row>
    <row r="21" spans="1:13" ht="15" thickBot="1">
      <c r="A21" s="45" t="s">
        <v>9</v>
      </c>
      <c r="B21" s="4">
        <f>'SEKTÖR (U S D)'!B21*1.5703</f>
        <v>374077.4061832</v>
      </c>
      <c r="C21" s="4">
        <f>'SEKTÖR (U S D)'!C21*1.594</f>
        <v>444242.25128599996</v>
      </c>
      <c r="D21" s="34">
        <f t="shared" si="0"/>
        <v>18.756771711691545</v>
      </c>
      <c r="E21" s="34">
        <f t="shared" si="1"/>
        <v>2.4220424564782657</v>
      </c>
      <c r="F21" s="4">
        <f>'SEKTÖR (U S D)'!F21*1.5165</f>
        <v>2067226.6229730002</v>
      </c>
      <c r="G21" s="4">
        <f>'SEKTÖR (U S D)'!G21*1.5667</f>
        <v>2536831.2407844</v>
      </c>
      <c r="H21" s="34">
        <f t="shared" si="2"/>
        <v>22.716649088818038</v>
      </c>
      <c r="I21" s="34">
        <f t="shared" si="3"/>
        <v>2.461952130134698</v>
      </c>
      <c r="J21" s="4">
        <f>'SEKTÖR (U S D)'!J21*1.5036</f>
        <v>4151131.9589291997</v>
      </c>
      <c r="K21" s="4">
        <f>'SEKTÖR (U S D)'!K21*1.5255</f>
        <v>4856541.603075</v>
      </c>
      <c r="L21" s="34">
        <f t="shared" si="4"/>
        <v>16.993187668448964</v>
      </c>
      <c r="M21" s="46">
        <f t="shared" si="5"/>
        <v>2.548171519965916</v>
      </c>
    </row>
    <row r="22" spans="1:13" ht="18" thickBot="1" thickTop="1">
      <c r="A22" s="52" t="s">
        <v>10</v>
      </c>
      <c r="B22" s="59">
        <f>'SEKTÖR (U S D)'!B22*1.5703</f>
        <v>12210412.025901001</v>
      </c>
      <c r="C22" s="59">
        <f>'SEKTÖR (U S D)'!C22*1.594</f>
        <v>15565937.680948</v>
      </c>
      <c r="D22" s="60">
        <f t="shared" si="0"/>
        <v>27.480855256392516</v>
      </c>
      <c r="E22" s="60">
        <f t="shared" si="1"/>
        <v>84.86667314739277</v>
      </c>
      <c r="F22" s="59">
        <f>'SEKTÖR (U S D)'!F22*1.5165</f>
        <v>67793470.261317</v>
      </c>
      <c r="G22" s="59">
        <f>'SEKTÖR (U S D)'!G22*1.5667</f>
        <v>87045806.0283219</v>
      </c>
      <c r="H22" s="60">
        <f t="shared" si="2"/>
        <v>28.398510494882135</v>
      </c>
      <c r="I22" s="60">
        <f t="shared" si="3"/>
        <v>84.47649340066289</v>
      </c>
      <c r="J22" s="59">
        <f>'SEKTÖR (U S D)'!J22*1.5036</f>
        <v>133851568.267242</v>
      </c>
      <c r="K22" s="59">
        <f>'SEKTÖR (U S D)'!K22*1.5255</f>
        <v>159160496.81272203</v>
      </c>
      <c r="L22" s="60">
        <f t="shared" si="4"/>
        <v>18.90820471744445</v>
      </c>
      <c r="M22" s="60">
        <f t="shared" si="5"/>
        <v>83.50968203896615</v>
      </c>
    </row>
    <row r="23" spans="1:13" s="65" customFormat="1" ht="15.75">
      <c r="A23" s="43" t="s">
        <v>81</v>
      </c>
      <c r="B23" s="3">
        <f>'SEKTÖR (U S D)'!B23*1.5703</f>
        <v>1139979.7711338</v>
      </c>
      <c r="C23" s="3">
        <f>'SEKTÖR (U S D)'!C23*1.594</f>
        <v>1508446.213528</v>
      </c>
      <c r="D23" s="33">
        <f t="shared" si="0"/>
        <v>32.32219129886234</v>
      </c>
      <c r="E23" s="33">
        <f t="shared" si="1"/>
        <v>8.224163194523758</v>
      </c>
      <c r="F23" s="3">
        <f>'SEKTÖR (U S D)'!F23*1.5165</f>
        <v>6350802.742989</v>
      </c>
      <c r="G23" s="3">
        <f>'SEKTÖR (U S D)'!G23*1.5667</f>
        <v>8611230.8393126</v>
      </c>
      <c r="H23" s="33">
        <f t="shared" si="2"/>
        <v>35.592793349140166</v>
      </c>
      <c r="I23" s="33">
        <f t="shared" si="3"/>
        <v>8.357054961752986</v>
      </c>
      <c r="J23" s="3">
        <f>'SEKTÖR (U S D)'!J23*1.5036</f>
        <v>12694229.380316403</v>
      </c>
      <c r="K23" s="3">
        <f>'SEKTÖR (U S D)'!K23*1.5255</f>
        <v>15937546.507992001</v>
      </c>
      <c r="L23" s="33">
        <f t="shared" si="4"/>
        <v>25.549539326149777</v>
      </c>
      <c r="M23" s="44">
        <f t="shared" si="5"/>
        <v>8.36224734162342</v>
      </c>
    </row>
    <row r="24" spans="1:13" ht="14.25">
      <c r="A24" s="45" t="s">
        <v>11</v>
      </c>
      <c r="B24" s="4">
        <f>'SEKTÖR (U S D)'!B24*1.5703</f>
        <v>831358.9448678</v>
      </c>
      <c r="C24" s="4">
        <f>'SEKTÖR (U S D)'!C24*1.594</f>
        <v>1082295.723564</v>
      </c>
      <c r="D24" s="34">
        <f t="shared" si="0"/>
        <v>30.18392720079571</v>
      </c>
      <c r="E24" s="34">
        <f t="shared" si="1"/>
        <v>5.900758393305674</v>
      </c>
      <c r="F24" s="4">
        <f>'SEKTÖR (U S D)'!F24*1.5165</f>
        <v>4706767.8515025</v>
      </c>
      <c r="G24" s="4">
        <f>'SEKTÖR (U S D)'!G24*1.5667</f>
        <v>6428320.3762973</v>
      </c>
      <c r="H24" s="34">
        <f t="shared" si="2"/>
        <v>36.57610868242088</v>
      </c>
      <c r="I24" s="34">
        <f t="shared" si="3"/>
        <v>6.238577004720218</v>
      </c>
      <c r="J24" s="4">
        <f>'SEKTÖR (U S D)'!J24*1.5036</f>
        <v>9184088.917206</v>
      </c>
      <c r="K24" s="4">
        <f>'SEKTÖR (U S D)'!K24*1.5255</f>
        <v>11478497.022936</v>
      </c>
      <c r="L24" s="34">
        <f t="shared" si="4"/>
        <v>24.98242478283853</v>
      </c>
      <c r="M24" s="46">
        <f t="shared" si="5"/>
        <v>6.0226353640910775</v>
      </c>
    </row>
    <row r="25" spans="1:13" ht="14.25">
      <c r="A25" s="45" t="s">
        <v>12</v>
      </c>
      <c r="B25" s="4">
        <f>'SEKTÖR (U S D)'!B25*1.5703</f>
        <v>156640.73833300002</v>
      </c>
      <c r="C25" s="4">
        <f>'SEKTÖR (U S D)'!C25*1.594</f>
        <v>213180.147716</v>
      </c>
      <c r="D25" s="34">
        <f t="shared" si="0"/>
        <v>36.09495842824985</v>
      </c>
      <c r="E25" s="34">
        <f t="shared" si="1"/>
        <v>1.1622743382732628</v>
      </c>
      <c r="F25" s="4">
        <f>'SEKTÖR (U S D)'!F25*1.5165</f>
        <v>805916.7569025</v>
      </c>
      <c r="G25" s="4">
        <f>'SEKTÖR (U S D)'!G25*1.5667</f>
        <v>1040489.2404646002</v>
      </c>
      <c r="H25" s="34">
        <f t="shared" si="2"/>
        <v>29.106291878539352</v>
      </c>
      <c r="I25" s="34">
        <f t="shared" si="3"/>
        <v>1.0097773398407008</v>
      </c>
      <c r="J25" s="4">
        <f>'SEKTÖR (U S D)'!J25*1.5036</f>
        <v>1741593.6436836005</v>
      </c>
      <c r="K25" s="4">
        <f>'SEKTÖR (U S D)'!K25*1.5255</f>
        <v>2228908.7517300006</v>
      </c>
      <c r="L25" s="34">
        <f t="shared" si="4"/>
        <v>27.980987976948075</v>
      </c>
      <c r="M25" s="46">
        <f t="shared" si="5"/>
        <v>1.1694827854794876</v>
      </c>
    </row>
    <row r="26" spans="1:13" ht="14.25">
      <c r="A26" s="45" t="s">
        <v>13</v>
      </c>
      <c r="B26" s="4">
        <f>'SEKTÖR (U S D)'!B26*1.5703</f>
        <v>151980.087933</v>
      </c>
      <c r="C26" s="4">
        <f>'SEKTÖR (U S D)'!C26*1.594</f>
        <v>212970.342248</v>
      </c>
      <c r="D26" s="34">
        <f t="shared" si="0"/>
        <v>40.13042441578754</v>
      </c>
      <c r="E26" s="34">
        <f t="shared" si="1"/>
        <v>1.1611304629448216</v>
      </c>
      <c r="F26" s="4">
        <f>'SEKTÖR (U S D)'!F26*1.5165</f>
        <v>838118.1330675</v>
      </c>
      <c r="G26" s="4">
        <f>'SEKTÖR (U S D)'!G26*1.5667</f>
        <v>1142421.2194172998</v>
      </c>
      <c r="H26" s="34">
        <f t="shared" si="2"/>
        <v>36.30789913064583</v>
      </c>
      <c r="I26" s="34">
        <f t="shared" si="3"/>
        <v>1.1087006141511546</v>
      </c>
      <c r="J26" s="4">
        <f>'SEKTÖR (U S D)'!J26*1.5036</f>
        <v>1768546.8179231999</v>
      </c>
      <c r="K26" s="4">
        <f>'SEKTÖR (U S D)'!K26*1.5255</f>
        <v>2230140.7287495</v>
      </c>
      <c r="L26" s="34">
        <f t="shared" si="4"/>
        <v>26.100180450317335</v>
      </c>
      <c r="M26" s="46">
        <f t="shared" si="5"/>
        <v>1.170129189651616</v>
      </c>
    </row>
    <row r="27" spans="1:13" s="65" customFormat="1" ht="15.75">
      <c r="A27" s="43" t="s">
        <v>82</v>
      </c>
      <c r="B27" s="3">
        <f>'SEKTÖR (U S D)'!B27*1.5703</f>
        <v>1640076.0056975</v>
      </c>
      <c r="C27" s="3">
        <f>'SEKTÖR (U S D)'!C27*1.594</f>
        <v>2332703.4222480003</v>
      </c>
      <c r="D27" s="33">
        <f t="shared" si="0"/>
        <v>42.23142184535138</v>
      </c>
      <c r="E27" s="33">
        <f t="shared" si="1"/>
        <v>12.718076028791403</v>
      </c>
      <c r="F27" s="3">
        <f>'SEKTÖR (U S D)'!F27*1.5165</f>
        <v>8878439.947315501</v>
      </c>
      <c r="G27" s="3">
        <f>'SEKTÖR (U S D)'!G27*1.5667</f>
        <v>12934228.8487367</v>
      </c>
      <c r="H27" s="33">
        <f t="shared" si="2"/>
        <v>45.68132380787813</v>
      </c>
      <c r="I27" s="33">
        <f t="shared" si="3"/>
        <v>12.552451954175254</v>
      </c>
      <c r="J27" s="3">
        <f>'SEKTÖR (U S D)'!J27*1.5036</f>
        <v>17163356.76951</v>
      </c>
      <c r="K27" s="3">
        <f>'SEKTÖR (U S D)'!K27*1.5255</f>
        <v>23007040.5828195</v>
      </c>
      <c r="L27" s="33">
        <f t="shared" si="4"/>
        <v>34.04744125397756</v>
      </c>
      <c r="M27" s="44">
        <f t="shared" si="5"/>
        <v>12.071529570491215</v>
      </c>
    </row>
    <row r="28" spans="1:13" ht="14.25">
      <c r="A28" s="45" t="s">
        <v>14</v>
      </c>
      <c r="B28" s="4">
        <f>'SEKTÖR (U S D)'!B28*1.5703</f>
        <v>1640076.0056975</v>
      </c>
      <c r="C28" s="4">
        <f>'SEKTÖR (U S D)'!C28*1.594</f>
        <v>2332703.4222480003</v>
      </c>
      <c r="D28" s="34">
        <f t="shared" si="0"/>
        <v>42.23142184535138</v>
      </c>
      <c r="E28" s="34">
        <f t="shared" si="1"/>
        <v>12.718076028791403</v>
      </c>
      <c r="F28" s="4">
        <f>'SEKTÖR (U S D)'!F28*1.5165</f>
        <v>8878439.947315501</v>
      </c>
      <c r="G28" s="4">
        <f>'SEKTÖR (U S D)'!G28*1.5667</f>
        <v>12934228.8487367</v>
      </c>
      <c r="H28" s="34">
        <f t="shared" si="2"/>
        <v>45.68132380787813</v>
      </c>
      <c r="I28" s="34">
        <f t="shared" si="3"/>
        <v>12.552451954175254</v>
      </c>
      <c r="J28" s="4">
        <f>'SEKTÖR (U S D)'!J28*1.5036</f>
        <v>17163356.76951</v>
      </c>
      <c r="K28" s="4">
        <f>'SEKTÖR (U S D)'!K28*1.5255</f>
        <v>23007040.5828195</v>
      </c>
      <c r="L28" s="34">
        <f t="shared" si="4"/>
        <v>34.04744125397756</v>
      </c>
      <c r="M28" s="46">
        <f t="shared" si="5"/>
        <v>12.071529570491215</v>
      </c>
    </row>
    <row r="29" spans="1:13" s="65" customFormat="1" ht="15.75">
      <c r="A29" s="43" t="s">
        <v>83</v>
      </c>
      <c r="B29" s="3">
        <f>'SEKTÖR (U S D)'!B29*1.5703</f>
        <v>9430356.2474994</v>
      </c>
      <c r="C29" s="3">
        <f>'SEKTÖR (U S D)'!C29*1.594</f>
        <v>11724788.045172</v>
      </c>
      <c r="D29" s="33">
        <f t="shared" si="0"/>
        <v>24.33027700603572</v>
      </c>
      <c r="E29" s="33">
        <f t="shared" si="1"/>
        <v>63.92443392407762</v>
      </c>
      <c r="F29" s="3">
        <f>'SEKTÖR (U S D)'!F29*1.5165</f>
        <v>52564227.5679795</v>
      </c>
      <c r="G29" s="3">
        <f>'SEKTÖR (U S D)'!G29*1.5667</f>
        <v>65500346.3387059</v>
      </c>
      <c r="H29" s="33">
        <f t="shared" si="2"/>
        <v>24.61011864769926</v>
      </c>
      <c r="I29" s="33">
        <f t="shared" si="3"/>
        <v>63.56698648321418</v>
      </c>
      <c r="J29" s="3">
        <f>'SEKTÖR (U S D)'!J29*1.5036</f>
        <v>103993982.12042281</v>
      </c>
      <c r="K29" s="3">
        <f>'SEKTÖR (U S D)'!K29*1.5255</f>
        <v>120215909.7219105</v>
      </c>
      <c r="L29" s="33">
        <f t="shared" si="4"/>
        <v>15.59890992798319</v>
      </c>
      <c r="M29" s="44">
        <f t="shared" si="5"/>
        <v>63.07590512685151</v>
      </c>
    </row>
    <row r="30" spans="1:13" ht="14.25">
      <c r="A30" s="45" t="s">
        <v>15</v>
      </c>
      <c r="B30" s="4">
        <f>'SEKTÖR (U S D)'!B30*1.5703</f>
        <v>1829576.7162065</v>
      </c>
      <c r="C30" s="4">
        <f>'SEKTÖR (U S D)'!C30*1.594</f>
        <v>2364635.418528</v>
      </c>
      <c r="D30" s="34">
        <f t="shared" si="0"/>
        <v>29.244944887083324</v>
      </c>
      <c r="E30" s="34">
        <f t="shared" si="1"/>
        <v>12.892171695032914</v>
      </c>
      <c r="F30" s="4">
        <f>'SEKTÖR (U S D)'!F30*1.5165</f>
        <v>10536896.656746</v>
      </c>
      <c r="G30" s="4">
        <f>'SEKTÖR (U S D)'!G30*1.5667</f>
        <v>12830340.9952372</v>
      </c>
      <c r="H30" s="34">
        <f t="shared" si="2"/>
        <v>21.76584257398857</v>
      </c>
      <c r="I30" s="34">
        <f t="shared" si="3"/>
        <v>12.45163053645291</v>
      </c>
      <c r="J30" s="4">
        <f>'SEKTÖR (U S D)'!J30*1.5036</f>
        <v>21172820.826528</v>
      </c>
      <c r="K30" s="4">
        <f>'SEKTÖR (U S D)'!K30*1.5255</f>
        <v>24212800.694929503</v>
      </c>
      <c r="L30" s="34">
        <f t="shared" si="4"/>
        <v>14.357935077751321</v>
      </c>
      <c r="M30" s="46">
        <f t="shared" si="5"/>
        <v>12.704178032854685</v>
      </c>
    </row>
    <row r="31" spans="1:13" ht="14.25">
      <c r="A31" s="45" t="s">
        <v>126</v>
      </c>
      <c r="B31" s="4">
        <f>'SEKTÖR (U S D)'!B31*1.5703</f>
        <v>2236408.7557011</v>
      </c>
      <c r="C31" s="4">
        <f>'SEKTÖR (U S D)'!C31*1.594</f>
        <v>2867823.619256</v>
      </c>
      <c r="D31" s="34">
        <f t="shared" si="0"/>
        <v>28.233428345568946</v>
      </c>
      <c r="E31" s="34">
        <f t="shared" si="1"/>
        <v>15.635591939807213</v>
      </c>
      <c r="F31" s="4">
        <f>'SEKTÖR (U S D)'!F31*1.5165</f>
        <v>13288058.5878495</v>
      </c>
      <c r="G31" s="4">
        <f>'SEKTÖR (U S D)'!G31*1.5667</f>
        <v>16200438.5999493</v>
      </c>
      <c r="H31" s="34">
        <f t="shared" si="2"/>
        <v>21.91727251084563</v>
      </c>
      <c r="I31" s="34">
        <f t="shared" si="3"/>
        <v>15.722253683666013</v>
      </c>
      <c r="J31" s="4">
        <f>'SEKTÖR (U S D)'!J31*1.5036</f>
        <v>25822891.313419204</v>
      </c>
      <c r="K31" s="4">
        <f>'SEKTÖR (U S D)'!K31*1.5255</f>
        <v>28917672.885252</v>
      </c>
      <c r="L31" s="34">
        <f t="shared" si="4"/>
        <v>11.984643912529465</v>
      </c>
      <c r="M31" s="46">
        <f t="shared" si="5"/>
        <v>15.172770356426776</v>
      </c>
    </row>
    <row r="32" spans="1:13" ht="14.25">
      <c r="A32" s="45" t="s">
        <v>127</v>
      </c>
      <c r="B32" s="4">
        <f>'SEKTÖR (U S D)'!B32*1.5703</f>
        <v>293716.6253136</v>
      </c>
      <c r="C32" s="4">
        <f>'SEKTÖR (U S D)'!C32*1.594</f>
        <v>193113.88743600002</v>
      </c>
      <c r="D32" s="34">
        <f t="shared" si="0"/>
        <v>-34.251632085921884</v>
      </c>
      <c r="E32" s="34">
        <f t="shared" si="1"/>
        <v>1.052871564898575</v>
      </c>
      <c r="F32" s="4">
        <f>'SEKTÖR (U S D)'!F32*1.5165</f>
        <v>987083.69301</v>
      </c>
      <c r="G32" s="4">
        <f>'SEKTÖR (U S D)'!G32*1.5667</f>
        <v>1158095.9197478</v>
      </c>
      <c r="H32" s="34">
        <f t="shared" si="2"/>
        <v>17.32499766218583</v>
      </c>
      <c r="I32" s="34">
        <f t="shared" si="3"/>
        <v>1.1239126476705643</v>
      </c>
      <c r="J32" s="4">
        <f>'SEKTÖR (U S D)'!J32*1.5036</f>
        <v>2436891.7011936</v>
      </c>
      <c r="K32" s="4">
        <f>'SEKTÖR (U S D)'!K32*1.5255</f>
        <v>1842071.7050820002</v>
      </c>
      <c r="L32" s="34">
        <f t="shared" si="4"/>
        <v>-24.40896309919125</v>
      </c>
      <c r="M32" s="46">
        <f t="shared" si="5"/>
        <v>0.9665138364413427</v>
      </c>
    </row>
    <row r="33" spans="1:13" ht="14.25">
      <c r="A33" s="45" t="s">
        <v>33</v>
      </c>
      <c r="B33" s="4">
        <f>'SEKTÖR (U S D)'!B33*1.5703</f>
        <v>1246450.6304572</v>
      </c>
      <c r="C33" s="4">
        <f>'SEKTÖR (U S D)'!C33*1.594</f>
        <v>1360103.1236420001</v>
      </c>
      <c r="D33" s="34">
        <f t="shared" si="0"/>
        <v>9.118090232190914</v>
      </c>
      <c r="E33" s="34">
        <f t="shared" si="1"/>
        <v>7.415385414407222</v>
      </c>
      <c r="F33" s="4">
        <f>'SEKTÖR (U S D)'!F33*1.5165</f>
        <v>6853323.2112405</v>
      </c>
      <c r="G33" s="4">
        <f>'SEKTÖR (U S D)'!G33*1.5667</f>
        <v>7726682.503669</v>
      </c>
      <c r="H33" s="34">
        <f t="shared" si="2"/>
        <v>12.74358826380838</v>
      </c>
      <c r="I33" s="34">
        <f t="shared" si="3"/>
        <v>7.4986156520606695</v>
      </c>
      <c r="J33" s="4">
        <f>'SEKTÖR (U S D)'!J33*1.5036</f>
        <v>14197372.9084068</v>
      </c>
      <c r="K33" s="4">
        <f>'SEKTÖR (U S D)'!K33*1.5255</f>
        <v>15293326.3980885</v>
      </c>
      <c r="L33" s="34">
        <f t="shared" si="4"/>
        <v>7.719410462429602</v>
      </c>
      <c r="M33" s="46">
        <f t="shared" si="5"/>
        <v>8.024232459674087</v>
      </c>
    </row>
    <row r="34" spans="1:13" ht="14.25">
      <c r="A34" s="45" t="s">
        <v>32</v>
      </c>
      <c r="B34" s="4">
        <f>'SEKTÖR (U S D)'!B34*1.5703</f>
        <v>857727.5323887999</v>
      </c>
      <c r="C34" s="4">
        <f>'SEKTÖR (U S D)'!C34*1.594</f>
        <v>1218661.881604</v>
      </c>
      <c r="D34" s="34">
        <f t="shared" si="0"/>
        <v>42.08030354464498</v>
      </c>
      <c r="E34" s="34">
        <f t="shared" si="1"/>
        <v>6.644237032367112</v>
      </c>
      <c r="F34" s="4">
        <f>'SEKTÖR (U S D)'!F34*1.5165</f>
        <v>4592596.7598885</v>
      </c>
      <c r="G34" s="4">
        <f>'SEKTÖR (U S D)'!G34*1.5667</f>
        <v>6309618.569014</v>
      </c>
      <c r="H34" s="34">
        <f t="shared" si="2"/>
        <v>37.38673127416451</v>
      </c>
      <c r="I34" s="34">
        <f t="shared" si="3"/>
        <v>6.123378893551578</v>
      </c>
      <c r="J34" s="4">
        <f>'SEKTÖR (U S D)'!J34*1.5036</f>
        <v>8923659.2715396</v>
      </c>
      <c r="K34" s="4">
        <f>'SEKTÖR (U S D)'!K34*1.5255</f>
        <v>11210147.742753</v>
      </c>
      <c r="L34" s="34">
        <f t="shared" si="4"/>
        <v>25.622767540057723</v>
      </c>
      <c r="M34" s="46">
        <f t="shared" si="5"/>
        <v>5.881835583289712</v>
      </c>
    </row>
    <row r="35" spans="1:13" ht="14.25">
      <c r="A35" s="45" t="s">
        <v>16</v>
      </c>
      <c r="B35" s="4">
        <f>'SEKTÖR (U S D)'!B35*1.5703</f>
        <v>742232.8451865</v>
      </c>
      <c r="C35" s="4">
        <f>'SEKTÖR (U S D)'!C35*1.594</f>
        <v>988966.7557720001</v>
      </c>
      <c r="D35" s="34">
        <f t="shared" si="0"/>
        <v>33.242116969844346</v>
      </c>
      <c r="E35" s="34">
        <f t="shared" si="1"/>
        <v>5.39192178049554</v>
      </c>
      <c r="F35" s="4">
        <f>'SEKTÖR (U S D)'!F35*1.5165</f>
        <v>4137793.2598545006</v>
      </c>
      <c r="G35" s="4">
        <f>'SEKTÖR (U S D)'!G35*1.5667</f>
        <v>5454489.8701067995</v>
      </c>
      <c r="H35" s="34">
        <f t="shared" si="2"/>
        <v>31.82122758589922</v>
      </c>
      <c r="I35" s="34">
        <f t="shared" si="3"/>
        <v>5.293490847406685</v>
      </c>
      <c r="J35" s="4">
        <f>'SEKTÖR (U S D)'!J35*1.5036</f>
        <v>8813947.16391</v>
      </c>
      <c r="K35" s="4">
        <f>'SEKTÖR (U S D)'!K35*1.5255</f>
        <v>9995504.7768615</v>
      </c>
      <c r="L35" s="34">
        <f t="shared" si="4"/>
        <v>13.405544541832079</v>
      </c>
      <c r="M35" s="46">
        <f t="shared" si="5"/>
        <v>5.244526389716259</v>
      </c>
    </row>
    <row r="36" spans="1:13" ht="14.25">
      <c r="A36" s="45" t="s">
        <v>152</v>
      </c>
      <c r="B36" s="4">
        <f>'SEKTÖR (U S D)'!B36*1.5703</f>
        <v>1666019.5506957</v>
      </c>
      <c r="C36" s="4">
        <f>'SEKTÖR (U S D)'!C36*1.594</f>
        <v>2082872.6907600001</v>
      </c>
      <c r="D36" s="34">
        <f t="shared" si="0"/>
        <v>25.02090325952235</v>
      </c>
      <c r="E36" s="34">
        <f t="shared" si="1"/>
        <v>11.3559799272943</v>
      </c>
      <c r="F36" s="4">
        <f>'SEKTÖR (U S D)'!F36*1.5165</f>
        <v>8859570.084738</v>
      </c>
      <c r="G36" s="4">
        <f>'SEKTÖR (U S D)'!G36*1.5667</f>
        <v>12147316.793349901</v>
      </c>
      <c r="H36" s="34">
        <f t="shared" si="2"/>
        <v>37.10955133450055</v>
      </c>
      <c r="I36" s="34">
        <f t="shared" si="3"/>
        <v>11.788767015326435</v>
      </c>
      <c r="J36" s="4">
        <f>'SEKTÖR (U S D)'!J36*1.5036</f>
        <v>16068812.968865998</v>
      </c>
      <c r="K36" s="4">
        <f>'SEKTÖR (U S D)'!K36*1.5255</f>
        <v>21667250.533446</v>
      </c>
      <c r="L36" s="34">
        <f t="shared" si="4"/>
        <v>34.840392849348675</v>
      </c>
      <c r="M36" s="46">
        <f t="shared" si="5"/>
        <v>11.368557141636566</v>
      </c>
    </row>
    <row r="37" spans="1:13" ht="14.25">
      <c r="A37" s="45" t="s">
        <v>17</v>
      </c>
      <c r="B37" s="4">
        <f>'SEKTÖR (U S D)'!B37*1.5703</f>
        <v>414442.6240686</v>
      </c>
      <c r="C37" s="4">
        <f>'SEKTÖR (U S D)'!C37*1.594</f>
        <v>449108.11959600006</v>
      </c>
      <c r="D37" s="34">
        <f t="shared" si="0"/>
        <v>8.364365418568072</v>
      </c>
      <c r="E37" s="34">
        <f t="shared" si="1"/>
        <v>2.4485715396537984</v>
      </c>
      <c r="F37" s="4">
        <f>'SEKTÖR (U S D)'!F37*1.5165</f>
        <v>2421757.987434</v>
      </c>
      <c r="G37" s="4">
        <f>'SEKTÖR (U S D)'!G37*1.5667</f>
        <v>2506734.6987794</v>
      </c>
      <c r="H37" s="34">
        <f t="shared" si="2"/>
        <v>3.508885354619526</v>
      </c>
      <c r="I37" s="34">
        <f t="shared" si="3"/>
        <v>2.432743941388178</v>
      </c>
      <c r="J37" s="4">
        <f>'SEKTÖR (U S D)'!J37*1.5036</f>
        <v>4858449.588846</v>
      </c>
      <c r="K37" s="4">
        <f>'SEKTÖR (U S D)'!K37*1.5255</f>
        <v>4906334.833798501</v>
      </c>
      <c r="L37" s="34">
        <f t="shared" si="4"/>
        <v>0.9856075292503902</v>
      </c>
      <c r="M37" s="46">
        <f t="shared" si="5"/>
        <v>2.5742974554127325</v>
      </c>
    </row>
    <row r="38" spans="1:13" ht="14.25">
      <c r="A38" s="45" t="s">
        <v>87</v>
      </c>
      <c r="B38" s="4">
        <f>'SEKTÖR (U S D)'!B38*1.5703</f>
        <v>135042.81014880002</v>
      </c>
      <c r="C38" s="4">
        <f>'SEKTÖR (U S D)'!C38*1.594</f>
        <v>187763.90698</v>
      </c>
      <c r="D38" s="34">
        <f t="shared" si="0"/>
        <v>39.04028416848555</v>
      </c>
      <c r="E38" s="34">
        <f t="shared" si="1"/>
        <v>1.0237030655758512</v>
      </c>
      <c r="F38" s="4">
        <f>'SEKTÖR (U S D)'!F38*1.5165</f>
        <v>834920.6716755</v>
      </c>
      <c r="G38" s="4">
        <f>'SEKTÖR (U S D)'!G38*1.5667</f>
        <v>1097311.1699161</v>
      </c>
      <c r="H38" s="34">
        <f t="shared" si="2"/>
        <v>31.426997455224193</v>
      </c>
      <c r="I38" s="34">
        <f t="shared" si="3"/>
        <v>1.0649220684306202</v>
      </c>
      <c r="J38" s="4">
        <f>'SEKTÖR (U S D)'!J38*1.5036</f>
        <v>1614479.8394759998</v>
      </c>
      <c r="K38" s="4">
        <f>'SEKTÖR (U S D)'!K38*1.5255</f>
        <v>2064416.179716</v>
      </c>
      <c r="L38" s="34">
        <f t="shared" si="4"/>
        <v>27.868811318575084</v>
      </c>
      <c r="M38" s="46">
        <f t="shared" si="5"/>
        <v>1.0831754249110899</v>
      </c>
    </row>
    <row r="39" spans="1:13" ht="15" thickBot="1">
      <c r="A39" s="45" t="s">
        <v>84</v>
      </c>
      <c r="B39" s="4">
        <f>'SEKTÖR (U S D)'!B39*1.5703</f>
        <v>8738.1589029</v>
      </c>
      <c r="C39" s="4">
        <f>'SEKTÖR (U S D)'!C39*1.594</f>
        <v>11738.641598</v>
      </c>
      <c r="D39" s="34">
        <f t="shared" si="0"/>
        <v>34.33769891852397</v>
      </c>
      <c r="E39" s="34">
        <f t="shared" si="1"/>
        <v>0.06399996454509654</v>
      </c>
      <c r="F39" s="4">
        <f>'SEKTÖR (U S D)'!F39*1.5165</f>
        <v>52226.658576</v>
      </c>
      <c r="G39" s="4">
        <f>'SEKTÖR (U S D)'!G39*1.5667</f>
        <v>69317.21893640001</v>
      </c>
      <c r="H39" s="34">
        <f t="shared" si="2"/>
        <v>32.72382500888871</v>
      </c>
      <c r="I39" s="34">
        <f t="shared" si="3"/>
        <v>0.0672711972605303</v>
      </c>
      <c r="J39" s="4">
        <f>'SEKTÖR (U S D)'!J39*1.5036</f>
        <v>84656.5352304</v>
      </c>
      <c r="K39" s="4">
        <f>'SEKTÖR (U S D)'!K39*1.5255</f>
        <v>106383.97503450002</v>
      </c>
      <c r="L39" s="34">
        <f t="shared" si="4"/>
        <v>25.665401666825765</v>
      </c>
      <c r="M39" s="46">
        <f t="shared" si="5"/>
        <v>0.055818448089075615</v>
      </c>
    </row>
    <row r="40" spans="1:13" ht="18" thickBot="1" thickTop="1">
      <c r="A40" s="52" t="s">
        <v>18</v>
      </c>
      <c r="B40" s="59">
        <f>'SEKTÖR (U S D)'!B40*1.5703</f>
        <v>540026.9787045</v>
      </c>
      <c r="C40" s="59">
        <f>'SEKTÖR (U S D)'!C40*1.594</f>
        <v>590886.80187</v>
      </c>
      <c r="D40" s="60">
        <f t="shared" si="0"/>
        <v>9.418015242036674</v>
      </c>
      <c r="E40" s="60">
        <f t="shared" si="1"/>
        <v>3.221559671460504</v>
      </c>
      <c r="F40" s="59">
        <f>'SEKTÖR (U S D)'!F40*1.5165</f>
        <v>2637373.487319</v>
      </c>
      <c r="G40" s="59">
        <f>'SEKTÖR (U S D)'!G40*1.5667</f>
        <v>2889670.8138163</v>
      </c>
      <c r="H40" s="60">
        <f t="shared" si="2"/>
        <v>9.566234274758362</v>
      </c>
      <c r="I40" s="60">
        <f t="shared" si="3"/>
        <v>2.8043770121907485</v>
      </c>
      <c r="J40" s="59">
        <f>'SEKTÖR (U S D)'!J40*1.5036</f>
        <v>4890930.813140401</v>
      </c>
      <c r="K40" s="59">
        <f>'SEKTÖR (U S D)'!K40*1.5255</f>
        <v>5740299.6953805005</v>
      </c>
      <c r="L40" s="60">
        <f t="shared" si="4"/>
        <v>17.366201132064912</v>
      </c>
      <c r="M40" s="60">
        <f t="shared" si="5"/>
        <v>3.0118692261538778</v>
      </c>
    </row>
    <row r="41" spans="1:13" ht="14.25">
      <c r="A41" s="45" t="s">
        <v>88</v>
      </c>
      <c r="B41" s="4">
        <f>'SEKTÖR (U S D)'!B41*1.5703</f>
        <v>540026.9787045</v>
      </c>
      <c r="C41" s="4">
        <f>'SEKTÖR (U S D)'!C41*1.594</f>
        <v>590886.80187</v>
      </c>
      <c r="D41" s="34">
        <f t="shared" si="0"/>
        <v>9.418015242036674</v>
      </c>
      <c r="E41" s="34">
        <f t="shared" si="1"/>
        <v>3.221559671460504</v>
      </c>
      <c r="F41" s="4">
        <f>'SEKTÖR (U S D)'!F41*1.5165</f>
        <v>2637373.487319</v>
      </c>
      <c r="G41" s="4">
        <f>'SEKTÖR (U S D)'!G41*1.5667</f>
        <v>2889670.8138163</v>
      </c>
      <c r="H41" s="34">
        <f t="shared" si="2"/>
        <v>9.566234274758362</v>
      </c>
      <c r="I41" s="34">
        <f t="shared" si="3"/>
        <v>2.8043770121907485</v>
      </c>
      <c r="J41" s="4">
        <f>'SEKTÖR (U S D)'!J41*1.5036</f>
        <v>4890930.813140401</v>
      </c>
      <c r="K41" s="4">
        <f>'SEKTÖR (U S D)'!K41*1.5255</f>
        <v>5740299.6953805005</v>
      </c>
      <c r="L41" s="34">
        <f t="shared" si="4"/>
        <v>17.366201132064912</v>
      </c>
      <c r="M41" s="46">
        <f t="shared" si="5"/>
        <v>3.0118692261538778</v>
      </c>
    </row>
    <row r="42" spans="1:13" ht="14.25">
      <c r="A42" s="137" t="s">
        <v>131</v>
      </c>
      <c r="B42" s="156">
        <f>'SEKTÖR (U S D)'!B42*1.5703</f>
        <v>0</v>
      </c>
      <c r="C42" s="156">
        <f>'SEKTÖR (U S D)'!C42*1.594</f>
        <v>0</v>
      </c>
      <c r="D42" s="157"/>
      <c r="E42" s="158"/>
      <c r="F42" s="147">
        <f>'SEKTÖR (U S D)'!F42*1.5165</f>
        <v>2155686.4594935044</v>
      </c>
      <c r="G42" s="147">
        <f>'SEKTÖR (U S D)'!G42*1.5667</f>
        <v>103551.34357320365</v>
      </c>
      <c r="H42" s="148">
        <f t="shared" si="2"/>
        <v>-95.196363408177</v>
      </c>
      <c r="I42" s="149">
        <f t="shared" si="3"/>
        <v>0.10049484048829771</v>
      </c>
      <c r="J42" s="147">
        <f>'SEKTÖR (U S D)'!J42*1.5036</f>
        <v>4050671.732150353</v>
      </c>
      <c r="K42" s="147">
        <f>'SEKTÖR (U S D)'!K42*1.5255</f>
        <v>561475.8152685326</v>
      </c>
      <c r="L42" s="148">
        <f t="shared" si="4"/>
        <v>-86.13869865553224</v>
      </c>
      <c r="M42" s="150">
        <f t="shared" si="5"/>
        <v>0.29459990226605365</v>
      </c>
    </row>
    <row r="43" spans="1:13" s="40" customFormat="1" ht="18.75" thickBot="1">
      <c r="A43" s="47" t="s">
        <v>19</v>
      </c>
      <c r="B43" s="48">
        <f>'SEKTÖR (U S D)'!B43*1.5703</f>
        <v>14427201.004296301</v>
      </c>
      <c r="C43" s="48">
        <f>'SEKTÖR (U S D)'!C43*1.594</f>
        <v>18341637.657828003</v>
      </c>
      <c r="D43" s="49">
        <f>(C43-B43)/B43*100</f>
        <v>27.13233601144127</v>
      </c>
      <c r="E43" s="50">
        <f>C43/C$43*100</f>
        <v>100</v>
      </c>
      <c r="F43" s="48">
        <f>'SEKTÖR (U S D)'!F43*1.5165</f>
        <v>82978867.44412199</v>
      </c>
      <c r="G43" s="48">
        <f>'SEKTÖR (U S D)'!G43*1.5667</f>
        <v>103041452.7452898</v>
      </c>
      <c r="H43" s="49">
        <f t="shared" si="2"/>
        <v>24.177945444577166</v>
      </c>
      <c r="I43" s="50">
        <f t="shared" si="3"/>
        <v>100</v>
      </c>
      <c r="J43" s="48">
        <f>'SEKTÖR (U S D)'!J43*1.5036</f>
        <v>164113542.9292968</v>
      </c>
      <c r="K43" s="48">
        <f>'SEKTÖR (U S D)'!K43*1.5255</f>
        <v>190589274.11369705</v>
      </c>
      <c r="L43" s="49">
        <f t="shared" si="4"/>
        <v>16.13256938570055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28.36221323577204</v>
      </c>
      <c r="C8" s="60">
        <f>'SEKTÖR (TL)'!D8</f>
        <v>30.299540150175552</v>
      </c>
      <c r="D8" s="60">
        <f>'SEKTÖR (U S D)'!H8</f>
        <v>21.10656399366354</v>
      </c>
      <c r="E8" s="60">
        <f>'SEKTÖR (TL)'!H8</f>
        <v>25.11549871999516</v>
      </c>
      <c r="F8" s="60">
        <f>'SEKTÖR (U S D)'!L8</f>
        <v>16.16251210459387</v>
      </c>
      <c r="G8" s="60">
        <f>'SEKTÖR (TL)'!L8</f>
        <v>17.85442419231041</v>
      </c>
    </row>
    <row r="9" spans="1:7" s="65" customFormat="1" ht="15.75">
      <c r="A9" s="61" t="s">
        <v>78</v>
      </c>
      <c r="B9" s="63">
        <f>'SEKTÖR (U S D)'!D9</f>
        <v>26.013290160330367</v>
      </c>
      <c r="C9" s="63">
        <f>'SEKTÖR (TL)'!D9</f>
        <v>27.91516558337046</v>
      </c>
      <c r="D9" s="63">
        <f>'SEKTÖR (U S D)'!H9</f>
        <v>19.316034788237786</v>
      </c>
      <c r="E9" s="63">
        <f>'SEKTÖR (TL)'!H9</f>
        <v>23.265698452180764</v>
      </c>
      <c r="F9" s="63">
        <f>'SEKTÖR (U S D)'!L9</f>
        <v>14.762354068080025</v>
      </c>
      <c r="G9" s="63">
        <f>'SEKTÖR (TL)'!L9</f>
        <v>16.43387279253532</v>
      </c>
    </row>
    <row r="10" spans="1:7" ht="14.25">
      <c r="A10" s="45" t="s">
        <v>3</v>
      </c>
      <c r="B10" s="34">
        <f>'SEKTÖR (U S D)'!D10</f>
        <v>49.79194833171887</v>
      </c>
      <c r="C10" s="34">
        <f>'SEKTÖR (TL)'!D10</f>
        <v>52.05270689725523</v>
      </c>
      <c r="D10" s="34">
        <f>'SEKTÖR (U S D)'!H10</f>
        <v>27.40958881818314</v>
      </c>
      <c r="E10" s="34">
        <f>'SEKTÖR (TL)'!H10</f>
        <v>31.6271696679509</v>
      </c>
      <c r="F10" s="34">
        <f>'SEKTÖR (U S D)'!L10</f>
        <v>18.839896698932286</v>
      </c>
      <c r="G10" s="34">
        <f>'SEKTÖR (TL)'!L10</f>
        <v>20.570805010788238</v>
      </c>
    </row>
    <row r="11" spans="1:7" ht="14.25">
      <c r="A11" s="45" t="s">
        <v>4</v>
      </c>
      <c r="B11" s="34">
        <f>'SEKTÖR (U S D)'!D11</f>
        <v>-15.130293110865175</v>
      </c>
      <c r="C11" s="34">
        <f>'SEKTÖR (TL)'!D11</f>
        <v>-13.84938369656696</v>
      </c>
      <c r="D11" s="34">
        <f>'SEKTÖR (U S D)'!H11</f>
        <v>9.011028349394087</v>
      </c>
      <c r="E11" s="34">
        <f>'SEKTÖR (TL)'!H11</f>
        <v>12.619570138473932</v>
      </c>
      <c r="F11" s="34">
        <f>'SEKTÖR (U S D)'!L11</f>
        <v>8.30524928643748</v>
      </c>
      <c r="G11" s="34">
        <f>'SEKTÖR (TL)'!L11</f>
        <v>9.882719996315762</v>
      </c>
    </row>
    <row r="12" spans="1:7" ht="14.25">
      <c r="A12" s="45" t="s">
        <v>5</v>
      </c>
      <c r="B12" s="34">
        <f>'SEKTÖR (U S D)'!D12</f>
        <v>8.535576558697894</v>
      </c>
      <c r="C12" s="34">
        <f>'SEKTÖR (TL)'!D12</f>
        <v>10.173666837269598</v>
      </c>
      <c r="D12" s="34">
        <f>'SEKTÖR (U S D)'!H12</f>
        <v>6.28050203977147</v>
      </c>
      <c r="E12" s="34">
        <f>'SEKTÖR (TL)'!H12</f>
        <v>9.798656475905016</v>
      </c>
      <c r="F12" s="34">
        <f>'SEKTÖR (U S D)'!L12</f>
        <v>7.201013596282467</v>
      </c>
      <c r="G12" s="34">
        <f>'SEKTÖR (TL)'!L12</f>
        <v>8.762401064863598</v>
      </c>
    </row>
    <row r="13" spans="1:7" ht="14.25">
      <c r="A13" s="45" t="s">
        <v>6</v>
      </c>
      <c r="B13" s="34">
        <f>'SEKTÖR (U S D)'!D13</f>
        <v>22.1488041558092</v>
      </c>
      <c r="C13" s="34">
        <f>'SEKTÖR (TL)'!D13</f>
        <v>23.99235421534732</v>
      </c>
      <c r="D13" s="34">
        <f>'SEKTÖR (U S D)'!H13</f>
        <v>24.580398840282452</v>
      </c>
      <c r="E13" s="34">
        <f>'SEKTÖR (TL)'!H13</f>
        <v>28.704326319202444</v>
      </c>
      <c r="F13" s="34">
        <f>'SEKTÖR (U S D)'!L13</f>
        <v>22.048981239563133</v>
      </c>
      <c r="G13" s="34">
        <f>'SEKTÖR (TL)'!L13</f>
        <v>23.826630008615048</v>
      </c>
    </row>
    <row r="14" spans="1:7" ht="14.25">
      <c r="A14" s="45" t="s">
        <v>7</v>
      </c>
      <c r="B14" s="34">
        <f>'SEKTÖR (U S D)'!D14</f>
        <v>38.31419382860422</v>
      </c>
      <c r="C14" s="34">
        <f>'SEKTÖR (TL)'!D14</f>
        <v>40.40172257708407</v>
      </c>
      <c r="D14" s="34">
        <f>'SEKTÖR (U S D)'!H14</f>
        <v>26.153704695579137</v>
      </c>
      <c r="E14" s="34">
        <f>'SEKTÖR (TL)'!H14</f>
        <v>30.32971259252478</v>
      </c>
      <c r="F14" s="34">
        <f>'SEKTÖR (U S D)'!L14</f>
        <v>23.704466983784123</v>
      </c>
      <c r="G14" s="34">
        <f>'SEKTÖR (TL)'!L14</f>
        <v>25.506227975367572</v>
      </c>
    </row>
    <row r="15" spans="1:7" ht="14.25">
      <c r="A15" s="45" t="s">
        <v>8</v>
      </c>
      <c r="B15" s="34">
        <f>'SEKTÖR (U S D)'!D15</f>
        <v>14.072221115795058</v>
      </c>
      <c r="C15" s="34">
        <f>'SEKTÖR (TL)'!D15</f>
        <v>15.79387407411152</v>
      </c>
      <c r="D15" s="34">
        <f>'SEKTÖR (U S D)'!H15</f>
        <v>-15.4563881087845</v>
      </c>
      <c r="E15" s="34">
        <f>'SEKTÖR (TL)'!H15</f>
        <v>-12.657779920891981</v>
      </c>
      <c r="F15" s="34">
        <f>'SEKTÖR (U S D)'!L15</f>
        <v>-21.192349329250103</v>
      </c>
      <c r="G15" s="34">
        <f>'SEKTÖR (TL)'!L15</f>
        <v>-20.04451243799617</v>
      </c>
    </row>
    <row r="16" spans="1:7" ht="14.25">
      <c r="A16" s="45" t="s">
        <v>153</v>
      </c>
      <c r="B16" s="34">
        <f>'SEKTÖR (U S D)'!D16</f>
        <v>23.9873890012756</v>
      </c>
      <c r="C16" s="34">
        <f>'SEKTÖR (TL)'!D16</f>
        <v>25.858688192086433</v>
      </c>
      <c r="D16" s="34">
        <f>'SEKTÖR (U S D)'!H16</f>
        <v>13.600077485917039</v>
      </c>
      <c r="E16" s="34">
        <f>'SEKTÖR (TL)'!H16</f>
        <v>17.36052845182079</v>
      </c>
      <c r="F16" s="34">
        <f>'SEKTÖR (U S D)'!L16</f>
        <v>4.360321376780845</v>
      </c>
      <c r="G16" s="34">
        <f>'SEKTÖR (TL)'!L16</f>
        <v>5.88033403849373</v>
      </c>
    </row>
    <row r="17" spans="1:7" ht="14.25">
      <c r="A17" s="93" t="s">
        <v>160</v>
      </c>
      <c r="B17" s="34">
        <f>'SEKTÖR (U S D)'!D17</f>
        <v>40.588054427784535</v>
      </c>
      <c r="C17" s="34">
        <f>'SEKTÖR (TL)'!D17</f>
        <v>42.70990177538596</v>
      </c>
      <c r="D17" s="34">
        <f>'SEKTÖR (U S D)'!H17</f>
        <v>36.63597650660227</v>
      </c>
      <c r="E17" s="34">
        <f>'SEKTÖR (TL)'!H17</f>
        <v>41.15897421226097</v>
      </c>
      <c r="F17" s="34">
        <f>'SEKTÖR (U S D)'!L17</f>
        <v>24.885279496150897</v>
      </c>
      <c r="G17" s="34">
        <f>'SEKTÖR (TL)'!L17</f>
        <v>26.70423907380831</v>
      </c>
    </row>
    <row r="18" spans="1:7" s="65" customFormat="1" ht="15.75">
      <c r="A18" s="43" t="s">
        <v>79</v>
      </c>
      <c r="B18" s="33">
        <f>'SEKTÖR (U S D)'!D18</f>
        <v>99.6925938967773</v>
      </c>
      <c r="C18" s="33">
        <f>'SEKTÖR (TL)'!D18</f>
        <v>102.70648581256</v>
      </c>
      <c r="D18" s="33">
        <f>'SEKTÖR (U S D)'!H18</f>
        <v>48.911044719257404</v>
      </c>
      <c r="E18" s="33">
        <f>'SEKTÖR (TL)'!H18</f>
        <v>53.840378345968055</v>
      </c>
      <c r="F18" s="33">
        <f>'SEKTÖR (U S D)'!L18</f>
        <v>35.9361655772844</v>
      </c>
      <c r="G18" s="33">
        <f>'SEKTÖR (TL)'!L18</f>
        <v>37.916081795788344</v>
      </c>
    </row>
    <row r="19" spans="1:7" ht="14.25">
      <c r="A19" s="45" t="s">
        <v>114</v>
      </c>
      <c r="B19" s="34">
        <f>'SEKTÖR (U S D)'!D19</f>
        <v>99.6925938967773</v>
      </c>
      <c r="C19" s="34">
        <f>'SEKTÖR (TL)'!D19</f>
        <v>102.70648581256</v>
      </c>
      <c r="D19" s="34">
        <f>'SEKTÖR (U S D)'!H19</f>
        <v>48.911044719257404</v>
      </c>
      <c r="E19" s="34">
        <f>'SEKTÖR (TL)'!H19</f>
        <v>53.840378345968055</v>
      </c>
      <c r="F19" s="34">
        <f>'SEKTÖR (U S D)'!L19</f>
        <v>35.9361655772844</v>
      </c>
      <c r="G19" s="34">
        <f>'SEKTÖR (TL)'!L19</f>
        <v>37.916081795788344</v>
      </c>
    </row>
    <row r="20" spans="1:7" s="65" customFormat="1" ht="15.75">
      <c r="A20" s="43" t="s">
        <v>80</v>
      </c>
      <c r="B20" s="33">
        <f>'SEKTÖR (U S D)'!D20</f>
        <v>16.99106563291671</v>
      </c>
      <c r="C20" s="33">
        <f>'SEKTÖR (TL)'!D20</f>
        <v>18.756771711691545</v>
      </c>
      <c r="D20" s="33">
        <f>'SEKTÖR (U S D)'!H20</f>
        <v>18.78457799399537</v>
      </c>
      <c r="E20" s="33">
        <f>'SEKTÖR (TL)'!H20</f>
        <v>22.716649088818038</v>
      </c>
      <c r="F20" s="33">
        <f>'SEKTÖR (U S D)'!L20</f>
        <v>15.313639448233276</v>
      </c>
      <c r="G20" s="33">
        <f>'SEKTÖR (TL)'!L20</f>
        <v>16.993187668448964</v>
      </c>
    </row>
    <row r="21" spans="1:7" ht="15" thickBot="1">
      <c r="A21" s="45" t="s">
        <v>9</v>
      </c>
      <c r="B21" s="34">
        <f>'SEKTÖR (U S D)'!D21</f>
        <v>16.99106563291671</v>
      </c>
      <c r="C21" s="34">
        <f>'SEKTÖR (TL)'!D21</f>
        <v>18.756771711691545</v>
      </c>
      <c r="D21" s="34">
        <f>'SEKTÖR (U S D)'!H21</f>
        <v>18.78457799399537</v>
      </c>
      <c r="E21" s="34">
        <f>'SEKTÖR (TL)'!H21</f>
        <v>22.716649088818038</v>
      </c>
      <c r="F21" s="34">
        <f>'SEKTÖR (U S D)'!L21</f>
        <v>15.313639448233276</v>
      </c>
      <c r="G21" s="34">
        <f>'SEKTÖR (TL)'!L21</f>
        <v>16.993187668448964</v>
      </c>
    </row>
    <row r="22" spans="1:7" ht="18" thickBot="1" thickTop="1">
      <c r="A22" s="52" t="s">
        <v>10</v>
      </c>
      <c r="B22" s="60">
        <f>'SEKTÖR (U S D)'!D22</f>
        <v>25.58543727045996</v>
      </c>
      <c r="C22" s="60">
        <f>'SEKTÖR (TL)'!D22</f>
        <v>27.480855256392516</v>
      </c>
      <c r="D22" s="60">
        <f>'SEKTÖR (U S D)'!H22</f>
        <v>24.28438192729224</v>
      </c>
      <c r="E22" s="60">
        <f>'SEKTÖR (TL)'!H22</f>
        <v>28.398510494882135</v>
      </c>
      <c r="F22" s="60">
        <f>'SEKTÖR (U S D)'!L22</f>
        <v>17.20116461038969</v>
      </c>
      <c r="G22" s="60">
        <f>'SEKTÖR (TL)'!L22</f>
        <v>18.90820471744445</v>
      </c>
    </row>
    <row r="23" spans="1:7" s="65" customFormat="1" ht="15.75">
      <c r="A23" s="43" t="s">
        <v>81</v>
      </c>
      <c r="B23" s="33">
        <f>'SEKTÖR (U S D)'!D23</f>
        <v>30.3547910894627</v>
      </c>
      <c r="C23" s="33">
        <f>'SEKTÖR (TL)'!D23</f>
        <v>32.32219129886234</v>
      </c>
      <c r="D23" s="33">
        <f>'SEKTÖR (U S D)'!H23</f>
        <v>31.248146495162466</v>
      </c>
      <c r="E23" s="33">
        <f>'SEKTÖR (TL)'!H23</f>
        <v>35.592793349140166</v>
      </c>
      <c r="F23" s="33">
        <f>'SEKTÖR (U S D)'!L23</f>
        <v>23.747156559029044</v>
      </c>
      <c r="G23" s="33">
        <f>'SEKTÖR (TL)'!L23</f>
        <v>25.549539326149777</v>
      </c>
    </row>
    <row r="24" spans="1:7" ht="14.25">
      <c r="A24" s="45" t="s">
        <v>11</v>
      </c>
      <c r="B24" s="34">
        <f>'SEKTÖR (U S D)'!D24</f>
        <v>28.248319249315873</v>
      </c>
      <c r="C24" s="34">
        <f>'SEKTÖR (TL)'!D24</f>
        <v>30.18392720079571</v>
      </c>
      <c r="D24" s="34">
        <f>'SEKTÖR (U S D)'!H24</f>
        <v>32.19995456493984</v>
      </c>
      <c r="E24" s="34">
        <f>'SEKTÖR (TL)'!H24</f>
        <v>36.57610868242088</v>
      </c>
      <c r="F24" s="34">
        <f>'SEKTÖR (U S D)'!L24</f>
        <v>23.18818348310458</v>
      </c>
      <c r="G24" s="34">
        <f>'SEKTÖR (TL)'!L24</f>
        <v>24.98242478283853</v>
      </c>
    </row>
    <row r="25" spans="1:7" ht="14.25">
      <c r="A25" s="45" t="s">
        <v>12</v>
      </c>
      <c r="B25" s="34">
        <f>'SEKTÖR (U S D)'!D25</f>
        <v>34.07146375149358</v>
      </c>
      <c r="C25" s="34">
        <f>'SEKTÖR (TL)'!D25</f>
        <v>36.09495842824985</v>
      </c>
      <c r="D25" s="34">
        <f>'SEKTÖR (U S D)'!H25</f>
        <v>24.969484670839922</v>
      </c>
      <c r="E25" s="34">
        <f>'SEKTÖR (TL)'!H25</f>
        <v>29.106291878539352</v>
      </c>
      <c r="F25" s="34">
        <f>'SEKTÖR (U S D)'!L25</f>
        <v>26.14369945731833</v>
      </c>
      <c r="G25" s="34">
        <f>'SEKTÖR (TL)'!L25</f>
        <v>27.980987976948075</v>
      </c>
    </row>
    <row r="26" spans="1:7" ht="14.25">
      <c r="A26" s="45" t="s">
        <v>13</v>
      </c>
      <c r="B26" s="34">
        <f>'SEKTÖR (U S D)'!D26</f>
        <v>38.04692939781127</v>
      </c>
      <c r="C26" s="34">
        <f>'SEKTÖR (TL)'!D26</f>
        <v>40.13042441578754</v>
      </c>
      <c r="D26" s="34">
        <f>'SEKTÖR (U S D)'!H26</f>
        <v>31.94033894914433</v>
      </c>
      <c r="E26" s="34">
        <f>'SEKTÖR (TL)'!H26</f>
        <v>36.30789913064583</v>
      </c>
      <c r="F26" s="34">
        <f>'SEKTÖR (U S D)'!L26</f>
        <v>24.289892707372758</v>
      </c>
      <c r="G26" s="34">
        <f>'SEKTÖR (TL)'!L26</f>
        <v>26.100180450317335</v>
      </c>
    </row>
    <row r="27" spans="1:7" s="65" customFormat="1" ht="15.75">
      <c r="A27" s="43" t="s">
        <v>82</v>
      </c>
      <c r="B27" s="33">
        <f>'SEKTÖR (U S D)'!D27</f>
        <v>40.11668865982137</v>
      </c>
      <c r="C27" s="33">
        <f>'SEKTÖR (TL)'!D27</f>
        <v>42.23142184535138</v>
      </c>
      <c r="D27" s="33">
        <f>'SEKTÖR (U S D)'!H27</f>
        <v>41.01342155782676</v>
      </c>
      <c r="E27" s="33">
        <f>'SEKTÖR (TL)'!H27</f>
        <v>45.68132380787813</v>
      </c>
      <c r="F27" s="33">
        <f>'SEKTÖR (U S D)'!L27</f>
        <v>32.12306304128526</v>
      </c>
      <c r="G27" s="33">
        <f>'SEKTÖR (TL)'!L27</f>
        <v>34.04744125397756</v>
      </c>
    </row>
    <row r="28" spans="1:7" ht="14.25">
      <c r="A28" s="45" t="s">
        <v>14</v>
      </c>
      <c r="B28" s="34">
        <f>'SEKTÖR (U S D)'!D28</f>
        <v>40.11668865982137</v>
      </c>
      <c r="C28" s="34">
        <f>'SEKTÖR (TL)'!D28</f>
        <v>42.23142184535138</v>
      </c>
      <c r="D28" s="34">
        <f>'SEKTÖR (U S D)'!H28</f>
        <v>41.01342155782676</v>
      </c>
      <c r="E28" s="34">
        <f>'SEKTÖR (TL)'!H28</f>
        <v>45.68132380787813</v>
      </c>
      <c r="F28" s="34">
        <f>'SEKTÖR (U S D)'!L28</f>
        <v>32.12306304128526</v>
      </c>
      <c r="G28" s="34">
        <f>'SEKTÖR (TL)'!L28</f>
        <v>34.04744125397756</v>
      </c>
    </row>
    <row r="29" spans="1:7" s="65" customFormat="1" ht="15.75">
      <c r="A29" s="43" t="s">
        <v>83</v>
      </c>
      <c r="B29" s="33">
        <f>'SEKTÖR (U S D)'!D29</f>
        <v>22.481702623950998</v>
      </c>
      <c r="C29" s="33">
        <f>'SEKTÖR (TL)'!D29</f>
        <v>24.33027700603572</v>
      </c>
      <c r="D29" s="33">
        <f>'SEKTÖR (U S D)'!H29</f>
        <v>20.617377244677307</v>
      </c>
      <c r="E29" s="33">
        <f>'SEKTÖR (TL)'!H29</f>
        <v>24.61011864769926</v>
      </c>
      <c r="F29" s="33">
        <f>'SEKTÖR (U S D)'!L29</f>
        <v>13.939377887719113</v>
      </c>
      <c r="G29" s="33">
        <f>'SEKTÖR (TL)'!L29</f>
        <v>15.59890992798319</v>
      </c>
    </row>
    <row r="30" spans="1:7" ht="14.25">
      <c r="A30" s="45" t="s">
        <v>15</v>
      </c>
      <c r="B30" s="34">
        <f>'SEKTÖR (U S D)'!D30</f>
        <v>27.323297964985542</v>
      </c>
      <c r="C30" s="34">
        <f>'SEKTÖR (TL)'!D30</f>
        <v>29.244944887083324</v>
      </c>
      <c r="D30" s="34">
        <f>'SEKTÖR (U S D)'!H30</f>
        <v>17.864237099287454</v>
      </c>
      <c r="E30" s="34">
        <f>'SEKTÖR (TL)'!H30</f>
        <v>21.76584257398857</v>
      </c>
      <c r="F30" s="34">
        <f>'SEKTÖR (U S D)'!L30</f>
        <v>12.716218408985169</v>
      </c>
      <c r="G30" s="34">
        <f>'SEKTÖR (TL)'!L30</f>
        <v>14.357935077751321</v>
      </c>
    </row>
    <row r="31" spans="1:7" ht="14.25">
      <c r="A31" s="45" t="s">
        <v>126</v>
      </c>
      <c r="B31" s="34">
        <f>'SEKTÖR (U S D)'!D31</f>
        <v>26.326820910318006</v>
      </c>
      <c r="C31" s="34">
        <f>'SEKTÖR (TL)'!D31</f>
        <v>28.233428345568946</v>
      </c>
      <c r="D31" s="34">
        <f>'SEKTÖR (U S D)'!H31</f>
        <v>18.01081493757414</v>
      </c>
      <c r="E31" s="34">
        <f>'SEKTÖR (TL)'!H31</f>
        <v>21.91727251084563</v>
      </c>
      <c r="F31" s="34">
        <f>'SEKTÖR (U S D)'!L31</f>
        <v>10.376998090383019</v>
      </c>
      <c r="G31" s="34">
        <f>'SEKTÖR (TL)'!L31</f>
        <v>11.984643912529465</v>
      </c>
    </row>
    <row r="32" spans="1:7" ht="14.25">
      <c r="A32" s="45" t="s">
        <v>127</v>
      </c>
      <c r="B32" s="34">
        <f>'SEKTÖR (U S D)'!D32</f>
        <v>-35.229195649010755</v>
      </c>
      <c r="C32" s="34">
        <f>'SEKTÖR (TL)'!D32</f>
        <v>-34.251632085921884</v>
      </c>
      <c r="D32" s="34">
        <f>'SEKTÖR (U S D)'!H32</f>
        <v>13.565685169276067</v>
      </c>
      <c r="E32" s="34">
        <f>'SEKTÖR (TL)'!H32</f>
        <v>17.32499766218583</v>
      </c>
      <c r="F32" s="34">
        <f>'SEKTÖR (U S D)'!L32</f>
        <v>-25.49414415991083</v>
      </c>
      <c r="G32" s="34">
        <f>'SEKTÖR (TL)'!L32</f>
        <v>-24.40896309919125</v>
      </c>
    </row>
    <row r="33" spans="1:7" ht="14.25">
      <c r="A33" s="45" t="s">
        <v>33</v>
      </c>
      <c r="B33" s="34">
        <f>'SEKTÖR (U S D)'!D33</f>
        <v>7.495694536768747</v>
      </c>
      <c r="C33" s="34">
        <f>'SEKTÖR (TL)'!D33</f>
        <v>9.118090232190914</v>
      </c>
      <c r="D33" s="34">
        <f>'SEKTÖR (U S D)'!H33</f>
        <v>9.131072701899159</v>
      </c>
      <c r="E33" s="34">
        <f>'SEKTÖR (TL)'!H33</f>
        <v>12.74358826380838</v>
      </c>
      <c r="F33" s="34">
        <f>'SEKTÖR (U S D)'!L33</f>
        <v>6.1729961136080895</v>
      </c>
      <c r="G33" s="34">
        <f>'SEKTÖR (TL)'!L33</f>
        <v>7.719410462429602</v>
      </c>
    </row>
    <row r="34" spans="1:7" ht="14.25">
      <c r="A34" s="45" t="s">
        <v>32</v>
      </c>
      <c r="B34" s="34">
        <f>'SEKTÖR (U S D)'!D34</f>
        <v>39.96781722469009</v>
      </c>
      <c r="C34" s="34">
        <f>'SEKTÖR (TL)'!D34</f>
        <v>42.08030354464498</v>
      </c>
      <c r="D34" s="34">
        <f>'SEKTÖR (U S D)'!H34</f>
        <v>32.98460329180473</v>
      </c>
      <c r="E34" s="34">
        <f>'SEKTÖR (TL)'!H34</f>
        <v>37.38673127416451</v>
      </c>
      <c r="F34" s="34">
        <f>'SEKTÖR (U S D)'!L34</f>
        <v>23.819333512442345</v>
      </c>
      <c r="G34" s="34">
        <f>'SEKTÖR (TL)'!L34</f>
        <v>25.622767540057723</v>
      </c>
    </row>
    <row r="35" spans="1:7" ht="14.25">
      <c r="A35" s="45" t="s">
        <v>16</v>
      </c>
      <c r="B35" s="34">
        <f>'SEKTÖR (U S D)'!D35</f>
        <v>31.26103907010449</v>
      </c>
      <c r="C35" s="34">
        <f>'SEKTÖR (TL)'!D35</f>
        <v>33.242116969844346</v>
      </c>
      <c r="D35" s="34">
        <f>'SEKTÖR (U S D)'!H35</f>
        <v>27.59742875727081</v>
      </c>
      <c r="E35" s="34">
        <f>'SEKTÖR (TL)'!H35</f>
        <v>31.82122758589922</v>
      </c>
      <c r="F35" s="34">
        <f>'SEKTÖR (U S D)'!L35</f>
        <v>11.777500342903124</v>
      </c>
      <c r="G35" s="34">
        <f>'SEKTÖR (TL)'!L35</f>
        <v>13.405544541832079</v>
      </c>
    </row>
    <row r="36" spans="1:7" ht="14.25">
      <c r="A36" s="45" t="s">
        <v>152</v>
      </c>
      <c r="B36" s="34">
        <f>'SEKTÖR (U S D)'!D36</f>
        <v>23.162060469528196</v>
      </c>
      <c r="C36" s="34">
        <f>'SEKTÖR (TL)'!D36</f>
        <v>25.02090325952235</v>
      </c>
      <c r="D36" s="34">
        <f>'SEKTÖR (U S D)'!H36</f>
        <v>32.716304716135866</v>
      </c>
      <c r="E36" s="34">
        <f>'SEKTÖR (TL)'!H36</f>
        <v>37.10955133450055</v>
      </c>
      <c r="F36" s="34">
        <f>'SEKTÖR (U S D)'!L36</f>
        <v>32.90463106409745</v>
      </c>
      <c r="G36" s="34">
        <f>'SEKTÖR (TL)'!L36</f>
        <v>34.840392849348675</v>
      </c>
    </row>
    <row r="37" spans="1:7" ht="14.25">
      <c r="A37" s="45" t="s">
        <v>17</v>
      </c>
      <c r="B37" s="34">
        <f>'SEKTÖR (U S D)'!D37</f>
        <v>6.753176296598144</v>
      </c>
      <c r="C37" s="34">
        <f>'SEKTÖR (TL)'!D37</f>
        <v>8.364365418568072</v>
      </c>
      <c r="D37" s="34">
        <f>'SEKTÖR (U S D)'!H37</f>
        <v>0.19226695620126077</v>
      </c>
      <c r="E37" s="34">
        <f>'SEKTÖR (TL)'!H37</f>
        <v>3.508885354619526</v>
      </c>
      <c r="F37" s="34">
        <f>'SEKTÖR (U S D)'!L37</f>
        <v>-0.464136688966969</v>
      </c>
      <c r="G37" s="34">
        <f>'SEKTÖR (TL)'!L37</f>
        <v>0.9856075292503902</v>
      </c>
    </row>
    <row r="38" spans="1:7" ht="14.25">
      <c r="A38" s="45" t="s">
        <v>87</v>
      </c>
      <c r="B38" s="34">
        <f>'SEKTÖR (U S D)'!D38</f>
        <v>36.97299763473832</v>
      </c>
      <c r="C38" s="34">
        <f>'SEKTÖR (TL)'!D38</f>
        <v>39.04028416848555</v>
      </c>
      <c r="D38" s="34">
        <f>'SEKTÖR (U S D)'!H38</f>
        <v>27.215830497764387</v>
      </c>
      <c r="E38" s="34">
        <f>'SEKTÖR (TL)'!H38</f>
        <v>31.426997455224193</v>
      </c>
      <c r="F38" s="34">
        <f>'SEKTÖR (U S D)'!L38</f>
        <v>26.033133201317256</v>
      </c>
      <c r="G38" s="34">
        <f>'SEKTÖR (TL)'!L38</f>
        <v>27.868811318575084</v>
      </c>
    </row>
    <row r="39" spans="1:7" ht="15" thickBot="1">
      <c r="A39" s="45" t="s">
        <v>84</v>
      </c>
      <c r="B39" s="34">
        <f>'SEKTÖR (U S D)'!D39</f>
        <v>32.34033162594617</v>
      </c>
      <c r="C39" s="34">
        <f>'SEKTÖR (TL)'!D39</f>
        <v>34.33769891852397</v>
      </c>
      <c r="D39" s="34">
        <f>'SEKTÖR (U S D)'!H39</f>
        <v>28.47110526966216</v>
      </c>
      <c r="E39" s="34">
        <f>'SEKTÖR (TL)'!H39</f>
        <v>32.72382500888871</v>
      </c>
      <c r="F39" s="34">
        <f>'SEKTÖR (U S D)'!L39</f>
        <v>23.861355585866406</v>
      </c>
      <c r="G39" s="34">
        <f>'SEKTÖR (TL)'!L39</f>
        <v>25.665401666825765</v>
      </c>
    </row>
    <row r="40" spans="1:7" ht="18" thickBot="1" thickTop="1">
      <c r="A40" s="52" t="s">
        <v>18</v>
      </c>
      <c r="B40" s="60">
        <f>'SEKTÖR (U S D)'!D40</f>
        <v>7.791160184799365</v>
      </c>
      <c r="C40" s="60">
        <f>'SEKTÖR (TL)'!D40</f>
        <v>9.418015242036674</v>
      </c>
      <c r="D40" s="60">
        <f>'SEKTÖR (U S D)'!H40</f>
        <v>6.055527080915962</v>
      </c>
      <c r="E40" s="60">
        <f>'SEKTÖR (TL)'!H40</f>
        <v>9.566234274758362</v>
      </c>
      <c r="F40" s="60">
        <f>'SEKTÖR (U S D)'!L40</f>
        <v>15.681297949638019</v>
      </c>
      <c r="G40" s="60">
        <f>'SEKTÖR (TL)'!L40</f>
        <v>17.366201132064912</v>
      </c>
    </row>
    <row r="41" spans="1:7" ht="14.25">
      <c r="A41" s="45" t="s">
        <v>88</v>
      </c>
      <c r="B41" s="34">
        <f>'SEKTÖR (U S D)'!D41</f>
        <v>7.791160184799365</v>
      </c>
      <c r="C41" s="34">
        <f>'SEKTÖR (TL)'!D41</f>
        <v>9.418015242036674</v>
      </c>
      <c r="D41" s="34">
        <f>'SEKTÖR (U S D)'!H41</f>
        <v>6.055527080915962</v>
      </c>
      <c r="E41" s="34">
        <f>'SEKTÖR (TL)'!H41</f>
        <v>9.566234274758362</v>
      </c>
      <c r="F41" s="34">
        <f>'SEKTÖR (U S D)'!L41</f>
        <v>15.681297949638019</v>
      </c>
      <c r="G41" s="34">
        <f>'SEKTÖR (TL)'!L41</f>
        <v>17.366201132064912</v>
      </c>
    </row>
    <row r="42" spans="1:7" ht="14.25">
      <c r="A42" s="137" t="s">
        <v>131</v>
      </c>
      <c r="B42" s="157"/>
      <c r="C42" s="157"/>
      <c r="D42" s="148">
        <f>'SEKTÖR (U S D)'!H42</f>
        <v>-95.35028091434252</v>
      </c>
      <c r="E42" s="148">
        <f>'SEKTÖR (TL)'!H42</f>
        <v>-95.196363408177</v>
      </c>
      <c r="F42" s="148">
        <f>'SEKTÖR (U S D)'!L42</f>
        <v>-86.3376907888943</v>
      </c>
      <c r="G42" s="148">
        <f>'SEKTÖR (TL)'!L42</f>
        <v>-86.13869865553224</v>
      </c>
    </row>
    <row r="43" spans="1:7" s="40" customFormat="1" ht="18.75" thickBot="1">
      <c r="A43" s="47" t="s">
        <v>19</v>
      </c>
      <c r="B43" s="49">
        <f>'SEKTÖR (U S D)'!D43</f>
        <v>25.242099898849574</v>
      </c>
      <c r="C43" s="49">
        <f>'SEKTÖR (TL)'!D43</f>
        <v>27.13233601144127</v>
      </c>
      <c r="D43" s="49">
        <f>'SEKTÖR (U S D)'!H43</f>
        <v>20.19905167977358</v>
      </c>
      <c r="E43" s="49">
        <f>'SEKTÖR (TL)'!H43</f>
        <v>24.177945444577166</v>
      </c>
      <c r="F43" s="49">
        <f>'SEKTÖR (U S D)'!L43</f>
        <v>14.465376157547915</v>
      </c>
      <c r="G43" s="49">
        <f>'SEKTÖR (TL)'!L43</f>
        <v>16.13256938570055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161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26</v>
      </c>
      <c r="C7" s="169"/>
      <c r="D7" s="169"/>
      <c r="E7" s="171"/>
      <c r="F7" s="168" t="s">
        <v>162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76832.335</v>
      </c>
      <c r="C9" s="12">
        <v>95744.849</v>
      </c>
      <c r="D9" s="51">
        <f aca="true" t="shared" si="0" ref="D9:D22">(C9-B9)/B9*100</f>
        <v>24.61530552208259</v>
      </c>
      <c r="E9" s="9">
        <f aca="true" t="shared" si="1" ref="E9:E22">C9/C$22*100</f>
        <v>0.8320810395444779</v>
      </c>
      <c r="F9" s="110">
        <v>552720.844</v>
      </c>
      <c r="G9" s="110">
        <v>573395.444</v>
      </c>
      <c r="H9" s="111">
        <f aca="true" t="shared" si="2" ref="H9:H22">(G9-F9)/F9*100</f>
        <v>3.7405139003587093</v>
      </c>
      <c r="I9" s="9">
        <f aca="true" t="shared" si="3" ref="I9:I22">G9/G$22*100</f>
        <v>0.8726995886533069</v>
      </c>
      <c r="J9" s="112">
        <v>807600.3430000001</v>
      </c>
      <c r="K9" s="113">
        <v>1024272.037</v>
      </c>
      <c r="L9" s="10">
        <f aca="true" t="shared" si="4" ref="L9:L22">(K9-J9)/J9*100</f>
        <v>26.8290740436201</v>
      </c>
      <c r="M9" s="11">
        <f aca="true" t="shared" si="5" ref="M9:M22">K9/K$22*100</f>
        <v>0.8222623249912877</v>
      </c>
    </row>
    <row r="10" spans="1:13" ht="22.5" customHeight="1">
      <c r="A10" s="8" t="s">
        <v>34</v>
      </c>
      <c r="B10" s="109">
        <v>753209.485</v>
      </c>
      <c r="C10" s="12">
        <v>1072638.629</v>
      </c>
      <c r="D10" s="51">
        <f t="shared" si="0"/>
        <v>42.40907083107165</v>
      </c>
      <c r="E10" s="9">
        <f t="shared" si="1"/>
        <v>9.321882845873866</v>
      </c>
      <c r="F10" s="110">
        <v>3600119.679</v>
      </c>
      <c r="G10" s="110">
        <v>6457900.361999999</v>
      </c>
      <c r="H10" s="111">
        <f t="shared" si="2"/>
        <v>79.38015782280328</v>
      </c>
      <c r="I10" s="9">
        <f t="shared" si="3"/>
        <v>9.828831129466456</v>
      </c>
      <c r="J10" s="112">
        <v>6369973.935999999</v>
      </c>
      <c r="K10" s="113">
        <v>11580207.419</v>
      </c>
      <c r="L10" s="10">
        <f t="shared" si="4"/>
        <v>81.79363895909043</v>
      </c>
      <c r="M10" s="11">
        <f t="shared" si="5"/>
        <v>9.296327471867025</v>
      </c>
    </row>
    <row r="11" spans="1:13" ht="22.5" customHeight="1">
      <c r="A11" s="8" t="s">
        <v>36</v>
      </c>
      <c r="B11" s="109">
        <v>274318.057</v>
      </c>
      <c r="C11" s="12">
        <v>272870.131</v>
      </c>
      <c r="D11" s="51">
        <f t="shared" si="0"/>
        <v>-0.5278274481216444</v>
      </c>
      <c r="E11" s="9">
        <f t="shared" si="1"/>
        <v>2.3714075966960673</v>
      </c>
      <c r="F11" s="110">
        <v>1685395.906</v>
      </c>
      <c r="G11" s="110">
        <v>1587296.945</v>
      </c>
      <c r="H11" s="111">
        <f t="shared" si="2"/>
        <v>-5.820529209236129</v>
      </c>
      <c r="I11" s="9">
        <f t="shared" si="3"/>
        <v>2.415843037239324</v>
      </c>
      <c r="J11" s="112">
        <v>3889750.811</v>
      </c>
      <c r="K11" s="113">
        <v>3266886.001</v>
      </c>
      <c r="L11" s="10">
        <f t="shared" si="4"/>
        <v>-16.012974616229215</v>
      </c>
      <c r="M11" s="11">
        <f t="shared" si="5"/>
        <v>2.622581874373429</v>
      </c>
    </row>
    <row r="12" spans="1:13" ht="22.5" customHeight="1">
      <c r="A12" s="8" t="s">
        <v>133</v>
      </c>
      <c r="B12" s="109">
        <v>103185.652</v>
      </c>
      <c r="C12" s="12">
        <v>148372.822</v>
      </c>
      <c r="D12" s="51">
        <f t="shared" si="0"/>
        <v>43.79210590247565</v>
      </c>
      <c r="E12" s="9">
        <f t="shared" si="1"/>
        <v>1.289450171569102</v>
      </c>
      <c r="F12" s="110">
        <v>586665.186</v>
      </c>
      <c r="G12" s="110">
        <v>846427.473</v>
      </c>
      <c r="H12" s="111">
        <f t="shared" si="2"/>
        <v>44.27777430788266</v>
      </c>
      <c r="I12" s="9">
        <f t="shared" si="3"/>
        <v>1.2882503955018485</v>
      </c>
      <c r="J12" s="112">
        <v>1201354.752</v>
      </c>
      <c r="K12" s="113">
        <v>1697992.121</v>
      </c>
      <c r="L12" s="10">
        <f t="shared" si="4"/>
        <v>41.339776462631406</v>
      </c>
      <c r="M12" s="11">
        <f t="shared" si="5"/>
        <v>1.3631095048925443</v>
      </c>
    </row>
    <row r="13" spans="1:13" ht="22.5" customHeight="1">
      <c r="A13" s="55" t="s">
        <v>37</v>
      </c>
      <c r="B13" s="109">
        <v>108319.125</v>
      </c>
      <c r="C13" s="12">
        <v>99547.583</v>
      </c>
      <c r="D13" s="51">
        <f t="shared" si="0"/>
        <v>-8.097870066804917</v>
      </c>
      <c r="E13" s="9">
        <f t="shared" si="1"/>
        <v>0.8651291135962854</v>
      </c>
      <c r="F13" s="110">
        <v>644123.818</v>
      </c>
      <c r="G13" s="110">
        <v>556621.79</v>
      </c>
      <c r="H13" s="111">
        <f t="shared" si="2"/>
        <v>-13.584659587917914</v>
      </c>
      <c r="I13" s="9">
        <f t="shared" si="3"/>
        <v>0.847170329397433</v>
      </c>
      <c r="J13" s="112">
        <v>984759.517</v>
      </c>
      <c r="K13" s="113">
        <v>1140509.2650000001</v>
      </c>
      <c r="L13" s="10">
        <f t="shared" si="4"/>
        <v>15.816018562022197</v>
      </c>
      <c r="M13" s="11">
        <f t="shared" si="5"/>
        <v>0.9155749313041186</v>
      </c>
    </row>
    <row r="14" spans="1:13" ht="22.5" customHeight="1">
      <c r="A14" s="8" t="s">
        <v>38</v>
      </c>
      <c r="B14" s="109">
        <v>661953.353</v>
      </c>
      <c r="C14" s="12">
        <v>915423.522</v>
      </c>
      <c r="D14" s="51">
        <f t="shared" si="0"/>
        <v>38.29124331061436</v>
      </c>
      <c r="E14" s="9">
        <f t="shared" si="1"/>
        <v>7.955587833338451</v>
      </c>
      <c r="F14" s="110">
        <v>3749931.79</v>
      </c>
      <c r="G14" s="110">
        <v>5594496.328000001</v>
      </c>
      <c r="H14" s="111">
        <f t="shared" si="2"/>
        <v>49.18928240025402</v>
      </c>
      <c r="I14" s="9">
        <f t="shared" si="3"/>
        <v>8.514742653183752</v>
      </c>
      <c r="J14" s="112">
        <v>7338413.487</v>
      </c>
      <c r="K14" s="113">
        <v>10535179.68</v>
      </c>
      <c r="L14" s="10">
        <f t="shared" si="4"/>
        <v>43.56208870845274</v>
      </c>
      <c r="M14" s="11">
        <f t="shared" si="5"/>
        <v>8.457402940775362</v>
      </c>
    </row>
    <row r="15" spans="1:13" ht="22.5" customHeight="1">
      <c r="A15" s="8" t="s">
        <v>39</v>
      </c>
      <c r="B15" s="109">
        <v>392927.907</v>
      </c>
      <c r="C15" s="12">
        <v>576668.557</v>
      </c>
      <c r="D15" s="51">
        <f t="shared" si="0"/>
        <v>46.76192419185946</v>
      </c>
      <c r="E15" s="9">
        <f t="shared" si="1"/>
        <v>5.011600910051818</v>
      </c>
      <c r="F15" s="110">
        <v>2272765.181</v>
      </c>
      <c r="G15" s="110">
        <v>3315172.068</v>
      </c>
      <c r="H15" s="111">
        <f t="shared" si="2"/>
        <v>45.86513801400938</v>
      </c>
      <c r="I15" s="9">
        <f t="shared" si="3"/>
        <v>5.0456440321115155</v>
      </c>
      <c r="J15" s="112">
        <v>4350969.793</v>
      </c>
      <c r="K15" s="113">
        <v>6198418.631</v>
      </c>
      <c r="L15" s="10">
        <f t="shared" si="4"/>
        <v>42.46062201976773</v>
      </c>
      <c r="M15" s="11">
        <f t="shared" si="5"/>
        <v>4.975949680051038</v>
      </c>
    </row>
    <row r="16" spans="1:13" ht="22.5" customHeight="1">
      <c r="A16" s="8" t="s">
        <v>40</v>
      </c>
      <c r="B16" s="109">
        <v>424496.39</v>
      </c>
      <c r="C16" s="12">
        <v>488597.881</v>
      </c>
      <c r="D16" s="51">
        <f t="shared" si="0"/>
        <v>15.10059743970967</v>
      </c>
      <c r="E16" s="9">
        <f t="shared" si="1"/>
        <v>4.246213106897366</v>
      </c>
      <c r="F16" s="110">
        <v>2090507.0080000004</v>
      </c>
      <c r="G16" s="110">
        <v>2867450.548</v>
      </c>
      <c r="H16" s="111">
        <f t="shared" si="2"/>
        <v>37.16531621404636</v>
      </c>
      <c r="I16" s="9">
        <f t="shared" si="3"/>
        <v>4.36421834164992</v>
      </c>
      <c r="J16" s="112">
        <v>4441885.178</v>
      </c>
      <c r="K16" s="113">
        <v>5224609.369</v>
      </c>
      <c r="L16" s="10">
        <f t="shared" si="4"/>
        <v>17.621441339292527</v>
      </c>
      <c r="M16" s="11">
        <f t="shared" si="5"/>
        <v>4.194197724569146</v>
      </c>
    </row>
    <row r="17" spans="1:13" ht="22.5" customHeight="1">
      <c r="A17" s="8" t="s">
        <v>41</v>
      </c>
      <c r="B17" s="109">
        <v>2716240.848</v>
      </c>
      <c r="C17" s="12">
        <v>3291628.821</v>
      </c>
      <c r="D17" s="51">
        <f t="shared" si="0"/>
        <v>21.18324571341546</v>
      </c>
      <c r="E17" s="9">
        <f t="shared" si="1"/>
        <v>28.606258819962672</v>
      </c>
      <c r="F17" s="110">
        <v>16320491.243999999</v>
      </c>
      <c r="G17" s="110">
        <v>18089270.767</v>
      </c>
      <c r="H17" s="111">
        <f t="shared" si="2"/>
        <v>10.837783597048704</v>
      </c>
      <c r="I17" s="9">
        <f t="shared" si="3"/>
        <v>27.531608983972305</v>
      </c>
      <c r="J17" s="112">
        <v>33066576.537999995</v>
      </c>
      <c r="K17" s="113">
        <v>35020653.034</v>
      </c>
      <c r="L17" s="10">
        <f t="shared" si="4"/>
        <v>5.909521639636292</v>
      </c>
      <c r="M17" s="11">
        <f t="shared" si="5"/>
        <v>28.11378476248496</v>
      </c>
    </row>
    <row r="18" spans="1:13" ht="22.5" customHeight="1">
      <c r="A18" s="8" t="s">
        <v>42</v>
      </c>
      <c r="B18" s="109">
        <v>1315959.718</v>
      </c>
      <c r="C18" s="12">
        <v>1684036.017</v>
      </c>
      <c r="D18" s="51">
        <f t="shared" si="0"/>
        <v>27.970179783269007</v>
      </c>
      <c r="E18" s="9">
        <f t="shared" si="1"/>
        <v>14.635298444678751</v>
      </c>
      <c r="F18" s="110">
        <v>7720739.352</v>
      </c>
      <c r="G18" s="110">
        <v>9312905.625</v>
      </c>
      <c r="H18" s="111">
        <f t="shared" si="2"/>
        <v>20.62194046982769</v>
      </c>
      <c r="I18" s="9">
        <f t="shared" si="3"/>
        <v>14.174107926997353</v>
      </c>
      <c r="J18" s="112">
        <v>15385721.092</v>
      </c>
      <c r="K18" s="113">
        <v>17953871.031999998</v>
      </c>
      <c r="L18" s="10">
        <f t="shared" si="4"/>
        <v>16.691774955775973</v>
      </c>
      <c r="M18" s="11">
        <f t="shared" si="5"/>
        <v>14.412959842782517</v>
      </c>
    </row>
    <row r="19" spans="1:13" ht="22.5" customHeight="1">
      <c r="A19" s="13" t="s">
        <v>43</v>
      </c>
      <c r="B19" s="109">
        <v>72561.268</v>
      </c>
      <c r="C19" s="12">
        <v>108280.667</v>
      </c>
      <c r="D19" s="51">
        <f t="shared" si="0"/>
        <v>49.22653639404428</v>
      </c>
      <c r="E19" s="9">
        <f t="shared" si="1"/>
        <v>0.9410249313770335</v>
      </c>
      <c r="F19" s="110">
        <v>531316.824</v>
      </c>
      <c r="G19" s="110">
        <v>662973.878</v>
      </c>
      <c r="H19" s="111">
        <f t="shared" si="2"/>
        <v>24.7793873735871</v>
      </c>
      <c r="I19" s="9">
        <f t="shared" si="3"/>
        <v>1.0090366721129505</v>
      </c>
      <c r="J19" s="112">
        <v>1210564.2650000001</v>
      </c>
      <c r="K19" s="113">
        <v>1502343.604</v>
      </c>
      <c r="L19" s="10">
        <f t="shared" si="4"/>
        <v>24.102755007393174</v>
      </c>
      <c r="M19" s="11">
        <f t="shared" si="5"/>
        <v>1.2060473195958492</v>
      </c>
    </row>
    <row r="20" spans="1:13" ht="22.5" customHeight="1">
      <c r="A20" s="8" t="s">
        <v>44</v>
      </c>
      <c r="B20" s="109">
        <v>740023.551</v>
      </c>
      <c r="C20" s="12">
        <v>862661.24</v>
      </c>
      <c r="D20" s="51">
        <f t="shared" si="0"/>
        <v>16.572133256337406</v>
      </c>
      <c r="E20" s="9">
        <f t="shared" si="1"/>
        <v>7.497051474319296</v>
      </c>
      <c r="F20" s="110">
        <v>4073610.881</v>
      </c>
      <c r="G20" s="110">
        <v>4982436.007999999</v>
      </c>
      <c r="H20" s="111">
        <f t="shared" si="2"/>
        <v>22.31006233901503</v>
      </c>
      <c r="I20" s="9">
        <f t="shared" si="3"/>
        <v>7.583195681396143</v>
      </c>
      <c r="J20" s="112">
        <v>8425426.452000001</v>
      </c>
      <c r="K20" s="113">
        <v>9499816.28</v>
      </c>
      <c r="L20" s="10">
        <f t="shared" si="4"/>
        <v>12.751756057937728</v>
      </c>
      <c r="M20" s="11">
        <f t="shared" si="5"/>
        <v>7.626236721507691</v>
      </c>
    </row>
    <row r="21" spans="1:13" ht="22.5" customHeight="1" thickBot="1">
      <c r="A21" s="114" t="s">
        <v>45</v>
      </c>
      <c r="B21" s="115">
        <v>1547516.733</v>
      </c>
      <c r="C21" s="116">
        <v>1890202.844</v>
      </c>
      <c r="D21" s="117">
        <f t="shared" si="0"/>
        <v>22.1442588433711</v>
      </c>
      <c r="E21" s="118">
        <f t="shared" si="1"/>
        <v>16.427013712094826</v>
      </c>
      <c r="F21" s="119">
        <v>9467478.415</v>
      </c>
      <c r="G21" s="120">
        <v>10857298.263</v>
      </c>
      <c r="H21" s="121">
        <f t="shared" si="2"/>
        <v>14.679936801313545</v>
      </c>
      <c r="I21" s="118">
        <f t="shared" si="3"/>
        <v>16.524651228317683</v>
      </c>
      <c r="J21" s="122">
        <v>18980097.206999995</v>
      </c>
      <c r="K21" s="123">
        <v>19922792.036</v>
      </c>
      <c r="L21" s="124">
        <f t="shared" si="4"/>
        <v>4.966754483493009</v>
      </c>
      <c r="M21" s="125">
        <f t="shared" si="5"/>
        <v>15.993564900805026</v>
      </c>
    </row>
    <row r="22" spans="1:13" ht="24" customHeight="1" thickBot="1">
      <c r="A22" s="126" t="s">
        <v>20</v>
      </c>
      <c r="B22" s="127">
        <v>9187544.422000002</v>
      </c>
      <c r="C22" s="128">
        <v>11506673.563</v>
      </c>
      <c r="D22" s="129">
        <f t="shared" si="0"/>
        <v>25.242099896102104</v>
      </c>
      <c r="E22" s="130">
        <f t="shared" si="1"/>
        <v>100</v>
      </c>
      <c r="F22" s="131">
        <v>53295866.128000006</v>
      </c>
      <c r="G22" s="132">
        <v>65703645.499000005</v>
      </c>
      <c r="H22" s="129">
        <f t="shared" si="2"/>
        <v>23.28094141710802</v>
      </c>
      <c r="I22" s="130">
        <f t="shared" si="3"/>
        <v>100</v>
      </c>
      <c r="J22" s="127">
        <v>106453093.37100002</v>
      </c>
      <c r="K22" s="133">
        <v>124567550.509</v>
      </c>
      <c r="L22" s="134">
        <f t="shared" si="4"/>
        <v>17.01637459690272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8" width="14.57421875" style="0" customWidth="1"/>
    <col min="9" max="14" width="14.574218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996766.092</v>
      </c>
      <c r="D5" s="30">
        <v>1095046.542</v>
      </c>
      <c r="E5" s="30">
        <v>1254890.598</v>
      </c>
      <c r="F5" s="30">
        <v>1250057.417</v>
      </c>
      <c r="G5" s="30">
        <v>1122252.636</v>
      </c>
      <c r="H5" s="30">
        <v>1191426.302</v>
      </c>
      <c r="I5" s="30"/>
      <c r="J5" s="30"/>
      <c r="K5" s="30"/>
      <c r="L5" s="30"/>
      <c r="M5" s="30"/>
      <c r="N5" s="30"/>
      <c r="O5" s="30">
        <v>6910439.587</v>
      </c>
      <c r="P5" s="69">
        <f aca="true" t="shared" si="0" ref="P5:P24">O5/O$26*100</f>
        <v>10.517589296272682</v>
      </c>
    </row>
    <row r="6" spans="1:16" ht="12.75">
      <c r="A6" s="68" t="s">
        <v>92</v>
      </c>
      <c r="B6" s="29" t="s">
        <v>65</v>
      </c>
      <c r="C6" s="30">
        <v>685911.035</v>
      </c>
      <c r="D6" s="30">
        <v>649259.701</v>
      </c>
      <c r="E6" s="30">
        <v>822687.039</v>
      </c>
      <c r="F6" s="30">
        <v>804623.949</v>
      </c>
      <c r="G6" s="30">
        <v>716997.939</v>
      </c>
      <c r="H6" s="30">
        <v>746250.019</v>
      </c>
      <c r="I6" s="30"/>
      <c r="J6" s="30"/>
      <c r="K6" s="30"/>
      <c r="L6" s="30"/>
      <c r="M6" s="30"/>
      <c r="N6" s="30"/>
      <c r="O6" s="30">
        <v>4425729.682</v>
      </c>
      <c r="P6" s="69">
        <f t="shared" si="0"/>
        <v>6.735896688709378</v>
      </c>
    </row>
    <row r="7" spans="1:16" ht="12.75">
      <c r="A7" s="68" t="s">
        <v>93</v>
      </c>
      <c r="B7" s="29" t="s">
        <v>136</v>
      </c>
      <c r="C7" s="30">
        <v>570246.697</v>
      </c>
      <c r="D7" s="30">
        <v>603207.138</v>
      </c>
      <c r="E7" s="30">
        <v>639609.077</v>
      </c>
      <c r="F7" s="30">
        <v>646935.712</v>
      </c>
      <c r="G7" s="30">
        <v>612168.73</v>
      </c>
      <c r="H7" s="30">
        <v>669689.619</v>
      </c>
      <c r="I7" s="30"/>
      <c r="J7" s="30"/>
      <c r="K7" s="30"/>
      <c r="L7" s="30"/>
      <c r="M7" s="30"/>
      <c r="N7" s="30"/>
      <c r="O7" s="30">
        <v>3741856.9729999998</v>
      </c>
      <c r="P7" s="69">
        <f t="shared" si="0"/>
        <v>5.6950522976054625</v>
      </c>
    </row>
    <row r="8" spans="1:16" ht="12.75">
      <c r="A8" s="68" t="s">
        <v>94</v>
      </c>
      <c r="B8" s="29" t="s">
        <v>69</v>
      </c>
      <c r="C8" s="30">
        <v>598716.569</v>
      </c>
      <c r="D8" s="30">
        <v>522310.189</v>
      </c>
      <c r="E8" s="30">
        <v>637741.004</v>
      </c>
      <c r="F8" s="30">
        <v>620429.324</v>
      </c>
      <c r="G8" s="30">
        <v>641139.267</v>
      </c>
      <c r="H8" s="30">
        <v>666395.146</v>
      </c>
      <c r="I8" s="30"/>
      <c r="J8" s="30"/>
      <c r="K8" s="30"/>
      <c r="L8" s="30"/>
      <c r="M8" s="30"/>
      <c r="N8" s="30"/>
      <c r="O8" s="30">
        <v>3686731.499</v>
      </c>
      <c r="P8" s="69">
        <f t="shared" si="0"/>
        <v>5.611152121937179</v>
      </c>
    </row>
    <row r="9" spans="1:16" ht="12.75">
      <c r="A9" s="68" t="s">
        <v>95</v>
      </c>
      <c r="B9" s="29" t="s">
        <v>66</v>
      </c>
      <c r="C9" s="30">
        <v>530162.566</v>
      </c>
      <c r="D9" s="30">
        <v>525485.724</v>
      </c>
      <c r="E9" s="30">
        <v>616773.574</v>
      </c>
      <c r="F9" s="30">
        <v>642080.234</v>
      </c>
      <c r="G9" s="30">
        <v>617339.902</v>
      </c>
      <c r="H9" s="30">
        <v>586056.154</v>
      </c>
      <c r="I9" s="30"/>
      <c r="J9" s="30"/>
      <c r="K9" s="30"/>
      <c r="L9" s="30"/>
      <c r="M9" s="30"/>
      <c r="N9" s="30"/>
      <c r="O9" s="30">
        <v>3517898.154</v>
      </c>
      <c r="P9" s="69">
        <f t="shared" si="0"/>
        <v>5.354190208028488</v>
      </c>
    </row>
    <row r="10" spans="1:16" ht="12.75">
      <c r="A10" s="68" t="s">
        <v>96</v>
      </c>
      <c r="B10" s="29" t="s">
        <v>145</v>
      </c>
      <c r="C10" s="30">
        <v>430671.237</v>
      </c>
      <c r="D10" s="30">
        <v>484711.254</v>
      </c>
      <c r="E10" s="30">
        <v>516521.085</v>
      </c>
      <c r="F10" s="30">
        <v>501242.602</v>
      </c>
      <c r="G10" s="30">
        <v>470088.926</v>
      </c>
      <c r="H10" s="30">
        <v>485094.362</v>
      </c>
      <c r="I10" s="30"/>
      <c r="J10" s="30"/>
      <c r="K10" s="30"/>
      <c r="L10" s="30"/>
      <c r="M10" s="30"/>
      <c r="N10" s="30"/>
      <c r="O10" s="30">
        <v>2888329.4660000005</v>
      </c>
      <c r="P10" s="69">
        <f t="shared" si="0"/>
        <v>4.395995752984881</v>
      </c>
    </row>
    <row r="11" spans="1:16" ht="12.75">
      <c r="A11" s="68" t="s">
        <v>97</v>
      </c>
      <c r="B11" s="29" t="s">
        <v>67</v>
      </c>
      <c r="C11" s="30">
        <v>292155.725</v>
      </c>
      <c r="D11" s="30">
        <v>339747.942</v>
      </c>
      <c r="E11" s="30">
        <v>376426.587</v>
      </c>
      <c r="F11" s="30">
        <v>360145.939</v>
      </c>
      <c r="G11" s="30">
        <v>345882.103</v>
      </c>
      <c r="H11" s="30">
        <v>379884.486</v>
      </c>
      <c r="I11" s="30"/>
      <c r="J11" s="30"/>
      <c r="K11" s="30"/>
      <c r="L11" s="30"/>
      <c r="M11" s="30"/>
      <c r="N11" s="30"/>
      <c r="O11" s="30">
        <v>2094242.7820000001</v>
      </c>
      <c r="P11" s="69">
        <f t="shared" si="0"/>
        <v>3.187407282916679</v>
      </c>
    </row>
    <row r="12" spans="1:16" ht="12.75">
      <c r="A12" s="68" t="s">
        <v>98</v>
      </c>
      <c r="B12" s="29" t="s">
        <v>147</v>
      </c>
      <c r="C12" s="30">
        <v>140561.842</v>
      </c>
      <c r="D12" s="30">
        <v>251735.911</v>
      </c>
      <c r="E12" s="30">
        <v>184615.968</v>
      </c>
      <c r="F12" s="30">
        <v>216112.772</v>
      </c>
      <c r="G12" s="30">
        <v>239908.332</v>
      </c>
      <c r="H12" s="30">
        <v>354405.215</v>
      </c>
      <c r="I12" s="30"/>
      <c r="J12" s="30"/>
      <c r="K12" s="30"/>
      <c r="L12" s="30"/>
      <c r="M12" s="30"/>
      <c r="N12" s="30"/>
      <c r="O12" s="30">
        <v>1387340.04</v>
      </c>
      <c r="P12" s="69">
        <f t="shared" si="0"/>
        <v>2.1115115140351075</v>
      </c>
    </row>
    <row r="13" spans="1:16" ht="12.75">
      <c r="A13" s="68" t="s">
        <v>99</v>
      </c>
      <c r="B13" s="29" t="s">
        <v>157</v>
      </c>
      <c r="C13" s="30">
        <v>308484.301</v>
      </c>
      <c r="D13" s="30">
        <v>365828.491</v>
      </c>
      <c r="E13" s="30">
        <v>424089.225</v>
      </c>
      <c r="F13" s="30">
        <v>407783.615</v>
      </c>
      <c r="G13" s="30">
        <v>367733.03</v>
      </c>
      <c r="H13" s="30">
        <v>322609.198</v>
      </c>
      <c r="I13" s="30"/>
      <c r="J13" s="30"/>
      <c r="K13" s="30"/>
      <c r="L13" s="30"/>
      <c r="M13" s="30"/>
      <c r="N13" s="30"/>
      <c r="O13" s="30">
        <v>2196527.86</v>
      </c>
      <c r="P13" s="69">
        <f t="shared" si="0"/>
        <v>3.343083695103974</v>
      </c>
    </row>
    <row r="14" spans="1:16" ht="12.75">
      <c r="A14" s="68" t="s">
        <v>100</v>
      </c>
      <c r="B14" s="29" t="s">
        <v>68</v>
      </c>
      <c r="C14" s="30">
        <v>247538.596</v>
      </c>
      <c r="D14" s="30">
        <v>244783.054</v>
      </c>
      <c r="E14" s="30">
        <v>290403.932</v>
      </c>
      <c r="F14" s="30">
        <v>331429.042</v>
      </c>
      <c r="G14" s="30">
        <v>251656.882</v>
      </c>
      <c r="H14" s="30">
        <v>318206.358</v>
      </c>
      <c r="I14" s="30"/>
      <c r="J14" s="30"/>
      <c r="K14" s="30"/>
      <c r="L14" s="30"/>
      <c r="M14" s="30"/>
      <c r="N14" s="30"/>
      <c r="O14" s="30">
        <v>1684017.8639999998</v>
      </c>
      <c r="P14" s="69">
        <f t="shared" si="0"/>
        <v>2.5630508794922457</v>
      </c>
    </row>
    <row r="15" spans="1:16" ht="12.75">
      <c r="A15" s="68" t="s">
        <v>101</v>
      </c>
      <c r="B15" s="29" t="s">
        <v>158</v>
      </c>
      <c r="C15" s="30">
        <v>286233.649</v>
      </c>
      <c r="D15" s="30">
        <v>330243.357</v>
      </c>
      <c r="E15" s="30">
        <v>236399.309</v>
      </c>
      <c r="F15" s="30">
        <v>288694.424</v>
      </c>
      <c r="G15" s="30">
        <v>261004.297</v>
      </c>
      <c r="H15" s="30">
        <v>317725.496</v>
      </c>
      <c r="I15" s="30"/>
      <c r="J15" s="30"/>
      <c r="K15" s="30"/>
      <c r="L15" s="30"/>
      <c r="M15" s="30"/>
      <c r="N15" s="30"/>
      <c r="O15" s="30">
        <v>1720300.5320000001</v>
      </c>
      <c r="P15" s="69">
        <f t="shared" si="0"/>
        <v>2.618272576432467</v>
      </c>
    </row>
    <row r="16" spans="1:16" ht="12.75">
      <c r="A16" s="68" t="s">
        <v>102</v>
      </c>
      <c r="B16" s="29" t="s">
        <v>146</v>
      </c>
      <c r="C16" s="30">
        <v>205693.604</v>
      </c>
      <c r="D16" s="30">
        <v>199564.92</v>
      </c>
      <c r="E16" s="30">
        <v>274858.768</v>
      </c>
      <c r="F16" s="30">
        <v>262454.608</v>
      </c>
      <c r="G16" s="30">
        <v>259572.163</v>
      </c>
      <c r="H16" s="30">
        <v>247580.275</v>
      </c>
      <c r="I16" s="30"/>
      <c r="J16" s="30"/>
      <c r="K16" s="30"/>
      <c r="L16" s="30"/>
      <c r="M16" s="30"/>
      <c r="N16" s="30"/>
      <c r="O16" s="30">
        <v>1449724.3379999998</v>
      </c>
      <c r="P16" s="69">
        <f t="shared" si="0"/>
        <v>2.2064595150471713</v>
      </c>
    </row>
    <row r="17" spans="1:16" ht="12.75">
      <c r="A17" s="68" t="s">
        <v>103</v>
      </c>
      <c r="B17" s="29" t="s">
        <v>159</v>
      </c>
      <c r="C17" s="30">
        <v>270999.318</v>
      </c>
      <c r="D17" s="30">
        <v>377247.253</v>
      </c>
      <c r="E17" s="30">
        <v>231065.046</v>
      </c>
      <c r="F17" s="30">
        <v>269611.832</v>
      </c>
      <c r="G17" s="30">
        <v>198925.173</v>
      </c>
      <c r="H17" s="30">
        <v>238618.741</v>
      </c>
      <c r="I17" s="30"/>
      <c r="J17" s="30"/>
      <c r="K17" s="30"/>
      <c r="L17" s="30"/>
      <c r="M17" s="30"/>
      <c r="N17" s="30"/>
      <c r="O17" s="30">
        <v>1586467.363</v>
      </c>
      <c r="P17" s="69">
        <f t="shared" si="0"/>
        <v>2.414580425153313</v>
      </c>
    </row>
    <row r="18" spans="1:16" ht="12.75">
      <c r="A18" s="68" t="s">
        <v>104</v>
      </c>
      <c r="B18" s="29" t="s">
        <v>129</v>
      </c>
      <c r="C18" s="30">
        <v>171852.878</v>
      </c>
      <c r="D18" s="30">
        <v>134782.925</v>
      </c>
      <c r="E18" s="30">
        <v>171602.731</v>
      </c>
      <c r="F18" s="30">
        <v>216087.414</v>
      </c>
      <c r="G18" s="30">
        <v>191424.341</v>
      </c>
      <c r="H18" s="30">
        <v>229111.843</v>
      </c>
      <c r="I18" s="30"/>
      <c r="J18" s="30"/>
      <c r="K18" s="30"/>
      <c r="L18" s="30"/>
      <c r="M18" s="30"/>
      <c r="N18" s="30"/>
      <c r="O18" s="30">
        <v>1114862.132</v>
      </c>
      <c r="P18" s="69">
        <f t="shared" si="0"/>
        <v>1.6968040713938652</v>
      </c>
    </row>
    <row r="19" spans="1:16" ht="12.75">
      <c r="A19" s="68" t="s">
        <v>105</v>
      </c>
      <c r="B19" s="29" t="s">
        <v>148</v>
      </c>
      <c r="C19" s="30">
        <v>207836.009</v>
      </c>
      <c r="D19" s="30">
        <v>99185.816</v>
      </c>
      <c r="E19" s="30">
        <v>179364.632</v>
      </c>
      <c r="F19" s="30">
        <v>231489.597</v>
      </c>
      <c r="G19" s="30">
        <v>275738.156</v>
      </c>
      <c r="H19" s="30">
        <v>227971.951</v>
      </c>
      <c r="I19" s="30"/>
      <c r="J19" s="30"/>
      <c r="K19" s="30"/>
      <c r="L19" s="30"/>
      <c r="M19" s="30"/>
      <c r="N19" s="30"/>
      <c r="O19" s="30">
        <v>1221586.1609999998</v>
      </c>
      <c r="P19" s="69">
        <f t="shared" si="0"/>
        <v>1.8592365029250106</v>
      </c>
    </row>
    <row r="20" spans="1:16" ht="12.75">
      <c r="A20" s="68" t="s">
        <v>106</v>
      </c>
      <c r="B20" s="29" t="s">
        <v>143</v>
      </c>
      <c r="C20" s="30">
        <v>176938.922</v>
      </c>
      <c r="D20" s="30">
        <v>186617.981</v>
      </c>
      <c r="E20" s="30">
        <v>227692.069</v>
      </c>
      <c r="F20" s="30">
        <v>196132.378</v>
      </c>
      <c r="G20" s="30">
        <v>201609.231</v>
      </c>
      <c r="H20" s="30">
        <v>227387.185</v>
      </c>
      <c r="I20" s="30"/>
      <c r="J20" s="30"/>
      <c r="K20" s="30"/>
      <c r="L20" s="30"/>
      <c r="M20" s="30"/>
      <c r="N20" s="30"/>
      <c r="O20" s="30">
        <v>1216377.766</v>
      </c>
      <c r="P20" s="69">
        <f t="shared" si="0"/>
        <v>1.8513094009204132</v>
      </c>
    </row>
    <row r="21" spans="1:16" ht="12.75">
      <c r="A21" s="68" t="s">
        <v>107</v>
      </c>
      <c r="B21" s="29" t="s">
        <v>70</v>
      </c>
      <c r="C21" s="30">
        <v>186202.367</v>
      </c>
      <c r="D21" s="30">
        <v>208507.614</v>
      </c>
      <c r="E21" s="30">
        <v>263285.407</v>
      </c>
      <c r="F21" s="30">
        <v>215404.83</v>
      </c>
      <c r="G21" s="30">
        <v>199205.786</v>
      </c>
      <c r="H21" s="30">
        <v>209064.161</v>
      </c>
      <c r="I21" s="30"/>
      <c r="J21" s="30"/>
      <c r="K21" s="30"/>
      <c r="L21" s="30"/>
      <c r="M21" s="30"/>
      <c r="N21" s="30"/>
      <c r="O21" s="30">
        <v>1281670.165</v>
      </c>
      <c r="P21" s="69">
        <f t="shared" si="0"/>
        <v>1.9506834896747995</v>
      </c>
    </row>
    <row r="22" spans="1:16" ht="12.75">
      <c r="A22" s="68" t="s">
        <v>108</v>
      </c>
      <c r="B22" s="29" t="s">
        <v>167</v>
      </c>
      <c r="C22" s="30">
        <v>129963.795</v>
      </c>
      <c r="D22" s="30">
        <v>139335.106</v>
      </c>
      <c r="E22" s="30">
        <v>130546.65</v>
      </c>
      <c r="F22" s="30">
        <v>173664.813</v>
      </c>
      <c r="G22" s="30">
        <v>118099.036</v>
      </c>
      <c r="H22" s="30">
        <v>187264.372</v>
      </c>
      <c r="I22" s="30"/>
      <c r="J22" s="30"/>
      <c r="K22" s="30"/>
      <c r="L22" s="30"/>
      <c r="M22" s="30"/>
      <c r="N22" s="30"/>
      <c r="O22" s="30">
        <v>878873.7719999999</v>
      </c>
      <c r="P22" s="69">
        <f t="shared" si="0"/>
        <v>1.337633194066442</v>
      </c>
    </row>
    <row r="23" spans="1:16" ht="12.75">
      <c r="A23" s="68" t="s">
        <v>109</v>
      </c>
      <c r="B23" s="29" t="s">
        <v>168</v>
      </c>
      <c r="C23" s="30">
        <v>144963.977</v>
      </c>
      <c r="D23" s="30">
        <v>124517.181</v>
      </c>
      <c r="E23" s="30">
        <v>171067.597</v>
      </c>
      <c r="F23" s="30">
        <v>166144.808</v>
      </c>
      <c r="G23" s="30">
        <v>167111.889</v>
      </c>
      <c r="H23" s="30">
        <v>179837.346</v>
      </c>
      <c r="I23" s="30"/>
      <c r="J23" s="30"/>
      <c r="K23" s="30"/>
      <c r="L23" s="30"/>
      <c r="M23" s="30"/>
      <c r="N23" s="30"/>
      <c r="O23" s="30">
        <v>953642.798</v>
      </c>
      <c r="P23" s="69">
        <f t="shared" si="0"/>
        <v>1.4514305723156784</v>
      </c>
    </row>
    <row r="24" spans="1:16" ht="12.75">
      <c r="A24" s="68" t="s">
        <v>110</v>
      </c>
      <c r="B24" s="29" t="s">
        <v>156</v>
      </c>
      <c r="C24" s="30">
        <v>129668.051</v>
      </c>
      <c r="D24" s="30">
        <v>142817.606</v>
      </c>
      <c r="E24" s="30">
        <v>165908.617</v>
      </c>
      <c r="F24" s="30">
        <v>154672.909</v>
      </c>
      <c r="G24" s="30">
        <v>145790.393</v>
      </c>
      <c r="H24" s="30">
        <v>146766.907</v>
      </c>
      <c r="I24" s="30"/>
      <c r="J24" s="30"/>
      <c r="K24" s="30"/>
      <c r="L24" s="30"/>
      <c r="M24" s="30"/>
      <c r="N24" s="30"/>
      <c r="O24" s="30">
        <v>885624.483</v>
      </c>
      <c r="P24" s="69">
        <f t="shared" si="0"/>
        <v>1.3479076787590514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44842243.417</v>
      </c>
      <c r="P25" s="38">
        <f>SUM(P5:P24)</f>
        <v>68.24924716377427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65703645.505999975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28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2011-07-01T04:31:01Z</cp:lastPrinted>
  <dcterms:created xsi:type="dcterms:W3CDTF">2002-11-01T09:35:27Z</dcterms:created>
  <dcterms:modified xsi:type="dcterms:W3CDTF">2011-07-01T05:42:01Z</dcterms:modified>
  <cp:category/>
  <cp:version/>
  <cp:contentType/>
  <cp:contentStatus/>
</cp:coreProperties>
</file>