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90" windowWidth="15480" windowHeight="862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<sst xmlns="http://schemas.openxmlformats.org/spreadsheetml/2006/main" count="336" uniqueCount="177">
  <si>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</si>
  <si>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</si>
  <si>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</si>
  <si>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</si>
  <si>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</si>
  <si>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</si>
  <si>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</si>
  <si>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</si>
  <si>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</si>
  <si>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</si>
  <si>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</si>
  <si>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</si>
  <si>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</si>
  <si>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</si>
  <si>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</si>
  <si>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</si>
  <si>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</si>
  <si>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</si>
  <si>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</si>
  <si>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</si>
  <si>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</si>
  <si>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</si>
  <si>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</si>
  <si>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</si>
  <si>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</si>
  <si>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</si>
  <si>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</si>
  <si>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</si>
  <si>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</si>
  <si>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</si>
  <si>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</si>
  <si>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</si>
  <si>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</si>
  <si>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</si>
  <si>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</si>
  <si>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</si>
  <si>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</si>
  <si>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</si>
  <si>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</si>
  <si>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</si>
  <si>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</si>
  <si>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</si>
  <si>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</si>
  <si>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</si>
  <si>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</si>
  <si>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</si>
  <si>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</si>
  <si>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</si>
  <si>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</si>
  <si>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</si>
  <si>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</si>
  <si>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</si>
  <si>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</si>
  <si>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</si>
  <si>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</si>
  <si>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</si>
  <si>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</si>
  <si>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</si>
  <si>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</si>
  <si>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</si>
  <si>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</si>
  <si>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</si>
  <si>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</si>
  <si>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</si>
  <si>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</si>
  <si>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</si>
  <si>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</si>
  <si>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</si>
  <si>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</si>
  <si>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</si>
  <si>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</si>
  <si>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</si>
  <si>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</si>
  <si>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</si>
  <si>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</si>
  <si>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</si>
  <si>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</si>
  <si>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</si>
  <si>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</si>
  <si>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</si>
  <si>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</si>
  <si>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</si>
  <si>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</si>
  <si>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</si>
  <si>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</si>
  <si>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</si>
  <si>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</si>
  <si>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</si>
  <si>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</si>
  <si>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</si>
  <si>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</si>
  <si>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</si>
  <si>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</si>
  <si>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</si>
  <si>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</si>
  <si>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</si>
  <si>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</si>
  <si>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</si>
  <si>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</si>
  <si>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</si>
  <si>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</si>
  <si>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</si>
  <si>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</si>
  <si>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</si>
  <si>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</si>
  <si>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</si>
  <si>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</si>
  <si>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</si>
  <si>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</si>
  <si>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</si>
  <si>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</si>
  <si>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</si>
  <si>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</si>
  <si>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</si>
  <si>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</si>
  <si>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</si>
  <si>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</si>
  <si>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</si>
  <si>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</si>
  <si>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</si>
  <si>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</si>
  <si>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</si>
  <si>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</si>
  <si>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</si>
  <si>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</si>
  <si>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</si>
  <si>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</si>
  <si>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</si>
  <si>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</si>
  <si>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</si>
  <si>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</si>
  <si>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</si>
  <si>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</si>
  <si>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</si>
  <si>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</si>
  <si>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</si>
  <si>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</si>
  <si>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</si>
  <si>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</si>
  <si>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</si>
  <si>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</si>
  <si>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</si>
  <si>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</si>
  <si>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</si>
  <si>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</si>
  <si>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</si>
  <si>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</si>
  <si>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</si>
  <si>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</si>
  <si>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</si>
  <si>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</si>
  <si>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</si>
  <si>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</si>
  <si>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</si>
  <si>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</si>
  <si>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</si>
  <si>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</si>
  <si>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</si>
  <si>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</si>
  <si>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</si>
  <si>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</si>
  <si>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</si>
  <si>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</si>
  <si>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</si>
  <si>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</si>
  <si>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</si>
  <si>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</si>
  <si>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</si>
  <si>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</si>
  <si>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</si>
  <si>
    <t>ŞUBAT 2012 İHRACAT RAKAMLARI</t>
  </si>
  <si>
    <t>ŞUBAT 2012 İHRACAT RAKAMLARI - TL</t>
  </si>
  <si>
    <t>ŞUBAT (2012/2011)</t>
  </si>
  <si>
    <t>SON 12 Ay
(2012/2011)</t>
  </si>
  <si>
    <t xml:space="preserve">POLONYA </t>
  </si>
  <si>
    <t>OCAK-ŞUBAT</t>
  </si>
  <si>
    <t>ÇİN HALK CUMHURİYETİ</t>
  </si>
</sst>
</file>

<file path=xl/styles.xml><?xml version="1.0" encoding="utf-8"?>
<styleSheet xmlns="http://schemas.openxmlformats.org/spreadsheetml/2006/main">
  <numFmts count="6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0" fillId="14" borderId="0" applyNumberFormat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15" borderId="5" applyNumberFormat="0" applyAlignment="0" applyProtection="0"/>
    <xf numFmtId="0" fontId="68" fillId="16" borderId="6" applyNumberFormat="0" applyAlignment="0" applyProtection="0"/>
    <xf numFmtId="43" fontId="0" fillId="0" borderId="0" applyFont="0" applyFill="0" applyBorder="0" applyAlignment="0" applyProtection="0"/>
    <xf numFmtId="0" fontId="65" fillId="15" borderId="7" applyNumberFormat="0" applyAlignment="0" applyProtection="0"/>
    <xf numFmtId="0" fontId="59" fillId="0" borderId="0" applyNumberFormat="0" applyFill="0" applyBorder="0" applyAlignment="0" applyProtection="0"/>
    <xf numFmtId="0" fontId="66" fillId="7" borderId="5" applyNumberFormat="0" applyAlignment="0" applyProtection="0"/>
    <xf numFmtId="0" fontId="69" fillId="17" borderId="0" applyNumberFormat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7" fillId="15" borderId="5" applyNumberFormat="0" applyAlignment="0" applyProtection="0"/>
    <xf numFmtId="0" fontId="66" fillId="7" borderId="5" applyNumberFormat="0" applyAlignment="0" applyProtection="0"/>
    <xf numFmtId="0" fontId="68" fillId="16" borderId="6" applyNumberFormat="0" applyAlignment="0" applyProtection="0"/>
    <xf numFmtId="0" fontId="69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14" borderId="0" applyNumberFormat="0" applyBorder="0" applyAlignment="0" applyProtection="0"/>
    <xf numFmtId="0" fontId="61" fillId="0" borderId="1" applyNumberFormat="0" applyFill="0" applyAlignment="0" applyProtection="0"/>
    <xf numFmtId="0" fontId="71" fillId="7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0" fillId="4" borderId="8" applyNumberFormat="0" applyFont="0" applyAlignment="0" applyProtection="0"/>
    <xf numFmtId="0" fontId="71" fillId="7" borderId="0" applyNumberFormat="0" applyBorder="0" applyAlignment="0" applyProtection="0"/>
    <xf numFmtId="0" fontId="65" fillId="15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171" fontId="2" fillId="0" borderId="0" xfId="65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9" xfId="0" applyNumberFormat="1" applyFont="1" applyFill="1" applyBorder="1" applyAlignment="1">
      <alignment horizontal="center"/>
    </xf>
    <xf numFmtId="49" fontId="17" fillId="17" borderId="20" xfId="0" applyNumberFormat="1" applyFont="1" applyFill="1" applyBorder="1" applyAlignment="1">
      <alignment horizontal="center"/>
    </xf>
    <xf numFmtId="0" fontId="17" fillId="17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2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2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17" xfId="0" applyNumberFormat="1" applyFont="1" applyFill="1" applyBorder="1" applyAlignment="1">
      <alignment/>
    </xf>
    <xf numFmtId="4" fontId="26" fillId="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18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65" applyNumberFormat="1" applyFont="1" applyFill="1" applyBorder="1" applyAlignment="1">
      <alignment horizontal="center"/>
    </xf>
    <xf numFmtId="0" fontId="6" fillId="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0" xfId="0" applyFont="1" applyFill="1" applyBorder="1" applyAlignment="1">
      <alignment/>
    </xf>
    <xf numFmtId="3" fontId="4" fillId="6" borderId="31" xfId="0" applyNumberFormat="1" applyFont="1" applyFill="1" applyBorder="1" applyAlignment="1">
      <alignment horizontal="center"/>
    </xf>
    <xf numFmtId="2" fontId="4" fillId="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18" borderId="17" xfId="0" applyNumberFormat="1" applyFont="1" applyFill="1" applyBorder="1" applyAlignment="1">
      <alignment horizontal="center"/>
    </xf>
    <xf numFmtId="3" fontId="26" fillId="4" borderId="17" xfId="0" applyNumberFormat="1" applyFont="1" applyFill="1" applyBorder="1" applyAlignment="1">
      <alignment/>
    </xf>
    <xf numFmtId="49" fontId="25" fillId="4" borderId="34" xfId="0" applyNumberFormat="1" applyFont="1" applyFill="1" applyBorder="1" applyAlignment="1">
      <alignment/>
    </xf>
    <xf numFmtId="4" fontId="26" fillId="4" borderId="35" xfId="0" applyNumberFormat="1" applyFont="1" applyFill="1" applyBorder="1" applyAlignment="1">
      <alignment/>
    </xf>
    <xf numFmtId="3" fontId="19" fillId="17" borderId="36" xfId="0" applyNumberFormat="1" applyFont="1" applyFill="1" applyBorder="1" applyAlignment="1">
      <alignment/>
    </xf>
    <xf numFmtId="3" fontId="19" fillId="17" borderId="37" xfId="0" applyNumberFormat="1" applyFont="1" applyFill="1" applyBorder="1" applyAlignment="1">
      <alignment/>
    </xf>
    <xf numFmtId="0" fontId="2" fillId="0" borderId="0" xfId="92" applyFont="1" applyFill="1" applyBorder="1">
      <alignment/>
      <protection/>
    </xf>
    <xf numFmtId="0" fontId="31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2" fillId="0" borderId="25" xfId="92" applyFont="1" applyFill="1" applyBorder="1" applyAlignment="1">
      <alignment wrapText="1"/>
      <protection/>
    </xf>
    <xf numFmtId="0" fontId="3" fillId="0" borderId="26" xfId="92" applyFont="1" applyFill="1" applyBorder="1" applyAlignment="1">
      <alignment wrapText="1"/>
      <protection/>
    </xf>
    <xf numFmtId="0" fontId="4" fillId="0" borderId="23" xfId="92" applyFont="1" applyFill="1" applyBorder="1" applyAlignment="1">
      <alignment horizontal="center"/>
      <protection/>
    </xf>
    <xf numFmtId="1" fontId="4" fillId="0" borderId="24" xfId="92" applyNumberFormat="1" applyFont="1" applyFill="1" applyBorder="1" applyAlignment="1">
      <alignment horizontal="center"/>
      <protection/>
    </xf>
    <xf numFmtId="2" fontId="5" fillId="0" borderId="23" xfId="92" applyNumberFormat="1" applyFont="1" applyFill="1" applyBorder="1" applyAlignment="1">
      <alignment horizontal="center" wrapText="1"/>
      <protection/>
    </xf>
    <xf numFmtId="2" fontId="5" fillId="0" borderId="24" xfId="92" applyNumberFormat="1" applyFont="1" applyFill="1" applyBorder="1" applyAlignment="1">
      <alignment horizontal="center" wrapText="1"/>
      <protection/>
    </xf>
    <xf numFmtId="2" fontId="53" fillId="0" borderId="23" xfId="92" applyNumberFormat="1" applyFont="1" applyFill="1" applyBorder="1" applyAlignment="1">
      <alignment horizontal="center" wrapText="1"/>
      <protection/>
    </xf>
    <xf numFmtId="0" fontId="2" fillId="0" borderId="27" xfId="92" applyFont="1" applyFill="1" applyBorder="1">
      <alignment/>
      <protection/>
    </xf>
    <xf numFmtId="0" fontId="29" fillId="0" borderId="0" xfId="92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38" xfId="0" applyNumberFormat="1" applyFont="1" applyFill="1" applyBorder="1" applyAlignment="1">
      <alignment/>
    </xf>
    <xf numFmtId="180" fontId="12" fillId="0" borderId="15" xfId="65" applyNumberFormat="1" applyFont="1" applyFill="1" applyBorder="1" applyAlignment="1">
      <alignment horizontal="right"/>
    </xf>
    <xf numFmtId="3" fontId="13" fillId="0" borderId="15" xfId="65" applyNumberFormat="1" applyFont="1" applyFill="1" applyBorder="1" applyAlignment="1">
      <alignment horizontal="right"/>
    </xf>
    <xf numFmtId="181" fontId="13" fillId="0" borderId="15" xfId="65" applyNumberFormat="1" applyFont="1" applyFill="1" applyBorder="1" applyAlignment="1">
      <alignment horizontal="right"/>
    </xf>
    <xf numFmtId="0" fontId="11" fillId="0" borderId="39" xfId="0" applyFont="1" applyBorder="1" applyAlignment="1">
      <alignment/>
    </xf>
    <xf numFmtId="3" fontId="8" fillId="0" borderId="40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center"/>
    </xf>
    <xf numFmtId="180" fontId="12" fillId="0" borderId="40" xfId="65" applyNumberFormat="1" applyFont="1" applyFill="1" applyBorder="1" applyAlignment="1">
      <alignment horizontal="center"/>
    </xf>
    <xf numFmtId="180" fontId="13" fillId="0" borderId="41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180" fontId="12" fillId="0" borderId="43" xfId="65" applyNumberFormat="1" applyFont="1" applyFill="1" applyBorder="1" applyAlignment="1">
      <alignment horizontal="right"/>
    </xf>
    <xf numFmtId="3" fontId="13" fillId="0" borderId="40" xfId="65" applyNumberFormat="1" applyFont="1" applyFill="1" applyBorder="1" applyAlignment="1">
      <alignment horizontal="right"/>
    </xf>
    <xf numFmtId="181" fontId="13" fillId="0" borderId="43" xfId="65" applyNumberFormat="1" applyFont="1" applyFill="1" applyBorder="1" applyAlignment="1">
      <alignment horizontal="right"/>
    </xf>
    <xf numFmtId="188" fontId="12" fillId="0" borderId="40" xfId="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0" fontId="14" fillId="0" borderId="45" xfId="0" applyFont="1" applyBorder="1" applyAlignment="1">
      <alignment horizontal="center"/>
    </xf>
    <xf numFmtId="3" fontId="4" fillId="0" borderId="46" xfId="0" applyNumberFormat="1" applyFont="1" applyFill="1" applyBorder="1" applyAlignment="1">
      <alignment horizontal="right"/>
    </xf>
    <xf numFmtId="3" fontId="4" fillId="0" borderId="46" xfId="0" applyNumberFormat="1" applyFont="1" applyFill="1" applyBorder="1" applyAlignment="1">
      <alignment horizontal="center"/>
    </xf>
    <xf numFmtId="4" fontId="4" fillId="0" borderId="46" xfId="0" applyNumberFormat="1" applyFont="1" applyFill="1" applyBorder="1" applyAlignment="1">
      <alignment horizontal="center"/>
    </xf>
    <xf numFmtId="1" fontId="11" fillId="0" borderId="47" xfId="0" applyNumberFormat="1" applyFont="1" applyFill="1" applyBorder="1" applyAlignment="1">
      <alignment horizontal="center"/>
    </xf>
    <xf numFmtId="3" fontId="11" fillId="0" borderId="48" xfId="0" applyNumberFormat="1" applyFont="1" applyFill="1" applyBorder="1" applyAlignment="1">
      <alignment/>
    </xf>
    <xf numFmtId="3" fontId="11" fillId="0" borderId="49" xfId="0" applyNumberFormat="1" applyFont="1" applyFill="1" applyBorder="1" applyAlignment="1">
      <alignment/>
    </xf>
    <xf numFmtId="181" fontId="11" fillId="0" borderId="46" xfId="65" applyNumberFormat="1" applyFont="1" applyFill="1" applyBorder="1" applyAlignment="1">
      <alignment horizontal="right"/>
    </xf>
    <xf numFmtId="4" fontId="4" fillId="19" borderId="4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6" borderId="50" xfId="92" applyFont="1" applyFill="1" applyBorder="1">
      <alignment/>
      <protection/>
    </xf>
    <xf numFmtId="0" fontId="7" fillId="0" borderId="0" xfId="92" applyFont="1" applyFill="1" applyBorder="1">
      <alignment/>
      <protection/>
    </xf>
    <xf numFmtId="3" fontId="7" fillId="0" borderId="42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4" fontId="4" fillId="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20" borderId="42" xfId="0" applyNumberFormat="1" applyFont="1" applyFill="1" applyBorder="1" applyAlignment="1">
      <alignment horizontal="center"/>
    </xf>
    <xf numFmtId="2" fontId="7" fillId="20" borderId="42" xfId="0" applyNumberFormat="1" applyFont="1" applyFill="1" applyBorder="1" applyAlignment="1">
      <alignment horizontal="center"/>
    </xf>
    <xf numFmtId="2" fontId="7" fillId="20" borderId="51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17" borderId="48" xfId="0" applyFont="1" applyFill="1" applyBorder="1" applyAlignment="1">
      <alignment horizontal="center"/>
    </xf>
    <xf numFmtId="3" fontId="55" fillId="17" borderId="52" xfId="0" applyNumberFormat="1" applyFont="1" applyFill="1" applyBorder="1" applyAlignment="1">
      <alignment/>
    </xf>
    <xf numFmtId="3" fontId="55" fillId="17" borderId="53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17" borderId="54" xfId="0" applyNumberFormat="1" applyFont="1" applyFill="1" applyBorder="1" applyAlignment="1">
      <alignment/>
    </xf>
    <xf numFmtId="0" fontId="5" fillId="0" borderId="0" xfId="92" applyFont="1" applyFill="1" applyBorder="1">
      <alignment/>
      <protection/>
    </xf>
    <xf numFmtId="0" fontId="32" fillId="0" borderId="0" xfId="92" applyFont="1" applyFill="1" applyBorder="1">
      <alignment/>
      <protection/>
    </xf>
    <xf numFmtId="3" fontId="56" fillId="17" borderId="52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17" xfId="92" applyNumberFormat="1" applyFont="1" applyFill="1" applyBorder="1" applyAlignment="1">
      <alignment horizontal="center"/>
      <protection/>
    </xf>
    <xf numFmtId="1" fontId="3" fillId="0" borderId="17" xfId="92" applyNumberFormat="1" applyFont="1" applyFill="1" applyBorder="1" applyAlignment="1">
      <alignment horizontal="center"/>
      <protection/>
    </xf>
    <xf numFmtId="2" fontId="3" fillId="0" borderId="17" xfId="92" applyNumberFormat="1" applyFont="1" applyFill="1" applyBorder="1" applyAlignment="1">
      <alignment horizontal="center"/>
      <protection/>
    </xf>
    <xf numFmtId="2" fontId="7" fillId="6" borderId="17" xfId="92" applyNumberFormat="1" applyFont="1" applyFill="1" applyBorder="1" applyAlignment="1">
      <alignment horizontal="center"/>
      <protection/>
    </xf>
    <xf numFmtId="2" fontId="7" fillId="20" borderId="17" xfId="92" applyNumberFormat="1" applyFont="1" applyFill="1" applyBorder="1" applyAlignment="1">
      <alignment horizontal="center"/>
      <protection/>
    </xf>
    <xf numFmtId="2" fontId="4" fillId="0" borderId="17" xfId="92" applyNumberFormat="1" applyFont="1" applyFill="1" applyBorder="1" applyAlignment="1">
      <alignment horizontal="center"/>
      <protection/>
    </xf>
    <xf numFmtId="2" fontId="4" fillId="6" borderId="17" xfId="92" applyNumberFormat="1" applyFont="1" applyFill="1" applyBorder="1" applyAlignment="1">
      <alignment horizontal="center"/>
      <protection/>
    </xf>
    <xf numFmtId="2" fontId="53" fillId="0" borderId="55" xfId="92" applyNumberFormat="1" applyFont="1" applyFill="1" applyBorder="1" applyAlignment="1">
      <alignment horizontal="center" wrapText="1"/>
      <protection/>
    </xf>
    <xf numFmtId="2" fontId="5" fillId="0" borderId="56" xfId="92" applyNumberFormat="1" applyFont="1" applyFill="1" applyBorder="1" applyAlignment="1">
      <alignment horizontal="center" wrapText="1"/>
      <protection/>
    </xf>
    <xf numFmtId="2" fontId="5" fillId="0" borderId="55" xfId="92" applyNumberFormat="1" applyFont="1" applyFill="1" applyBorder="1" applyAlignment="1">
      <alignment horizontal="center" wrapText="1"/>
      <protection/>
    </xf>
    <xf numFmtId="0" fontId="3" fillId="0" borderId="57" xfId="92" applyFont="1" applyFill="1" applyBorder="1">
      <alignment/>
      <protection/>
    </xf>
    <xf numFmtId="0" fontId="32" fillId="6" borderId="51" xfId="92" applyFont="1" applyFill="1" applyBorder="1">
      <alignment/>
      <protection/>
    </xf>
    <xf numFmtId="0" fontId="4" fillId="6" borderId="58" xfId="92" applyFont="1" applyFill="1" applyBorder="1">
      <alignment/>
      <protection/>
    </xf>
    <xf numFmtId="0" fontId="2" fillId="0" borderId="58" xfId="0" applyFont="1" applyFill="1" applyBorder="1" applyAlignment="1">
      <alignment/>
    </xf>
    <xf numFmtId="0" fontId="6" fillId="6" borderId="58" xfId="92" applyFont="1" applyFill="1" applyBorder="1">
      <alignment/>
      <protection/>
    </xf>
    <xf numFmtId="0" fontId="2" fillId="0" borderId="58" xfId="92" applyFont="1" applyFill="1" applyBorder="1">
      <alignment/>
      <protection/>
    </xf>
    <xf numFmtId="0" fontId="4" fillId="0" borderId="58" xfId="92" applyFont="1" applyFill="1" applyBorder="1">
      <alignment/>
      <protection/>
    </xf>
    <xf numFmtId="0" fontId="6" fillId="6" borderId="59" xfId="92" applyFont="1" applyFill="1" applyBorder="1">
      <alignment/>
      <protection/>
    </xf>
    <xf numFmtId="3" fontId="29" fillId="0" borderId="17" xfId="92" applyNumberFormat="1" applyFont="1" applyFill="1" applyBorder="1" applyAlignment="1">
      <alignment horizontal="center"/>
      <protection/>
    </xf>
    <xf numFmtId="0" fontId="4" fillId="0" borderId="55" xfId="92" applyFont="1" applyFill="1" applyBorder="1" applyAlignment="1">
      <alignment horizontal="center"/>
      <protection/>
    </xf>
    <xf numFmtId="1" fontId="4" fillId="0" borderId="56" xfId="92" applyNumberFormat="1" applyFont="1" applyFill="1" applyBorder="1" applyAlignment="1">
      <alignment horizontal="center"/>
      <protection/>
    </xf>
    <xf numFmtId="3" fontId="4" fillId="0" borderId="17" xfId="92" applyNumberFormat="1" applyFont="1" applyFill="1" applyBorder="1" applyAlignment="1">
      <alignment horizontal="center"/>
      <protection/>
    </xf>
    <xf numFmtId="3" fontId="7" fillId="0" borderId="17" xfId="92" applyNumberFormat="1" applyFont="1" applyFill="1" applyBorder="1" applyAlignment="1">
      <alignment horizontal="center"/>
      <protection/>
    </xf>
    <xf numFmtId="3" fontId="3" fillId="0" borderId="17" xfId="92" applyNumberFormat="1" applyFont="1" applyFill="1" applyBorder="1" applyAlignment="1">
      <alignment horizontal="center"/>
      <protection/>
    </xf>
    <xf numFmtId="3" fontId="8" fillId="0" borderId="17" xfId="92" applyNumberFormat="1" applyFont="1" applyFill="1" applyBorder="1" applyAlignment="1">
      <alignment horizontal="center"/>
      <protection/>
    </xf>
    <xf numFmtId="0" fontId="3" fillId="0" borderId="60" xfId="92" applyFont="1" applyFill="1" applyBorder="1" applyAlignment="1">
      <alignment horizontal="center" vertical="center"/>
      <protection/>
    </xf>
    <xf numFmtId="0" fontId="3" fillId="0" borderId="61" xfId="92" applyFont="1" applyFill="1" applyBorder="1" applyAlignment="1">
      <alignment horizontal="center" vertical="center"/>
      <protection/>
    </xf>
    <xf numFmtId="0" fontId="3" fillId="0" borderId="62" xfId="92" applyFont="1" applyFill="1" applyBorder="1" applyAlignment="1">
      <alignment horizontal="center" vertical="center"/>
      <protection/>
    </xf>
    <xf numFmtId="0" fontId="3" fillId="0" borderId="63" xfId="92" applyFont="1" applyFill="1" applyBorder="1" applyAlignment="1">
      <alignment horizontal="center" vertical="center"/>
      <protection/>
    </xf>
    <xf numFmtId="0" fontId="28" fillId="0" borderId="19" xfId="92" applyFont="1" applyFill="1" applyBorder="1" applyAlignment="1">
      <alignment horizontal="center" vertical="center"/>
      <protection/>
    </xf>
    <xf numFmtId="0" fontId="28" fillId="0" borderId="20" xfId="92" applyFont="1" applyFill="1" applyBorder="1" applyAlignment="1">
      <alignment horizontal="center" vertical="center"/>
      <protection/>
    </xf>
    <xf numFmtId="0" fontId="28" fillId="0" borderId="21" xfId="92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 2" xfId="67"/>
    <cellStyle name="Check Cell 2" xfId="68"/>
    <cellStyle name="Comma 2" xfId="69"/>
    <cellStyle name="Çıkış" xfId="70"/>
    <cellStyle name="Explanatory Text 2" xfId="71"/>
    <cellStyle name="Giriş" xfId="72"/>
    <cellStyle name="Good 2" xfId="73"/>
    <cellStyle name="Heading 1 2" xfId="74"/>
    <cellStyle name="Heading 2 2" xfId="75"/>
    <cellStyle name="Heading 3 2" xfId="76"/>
    <cellStyle name="Heading 4 2" xfId="77"/>
    <cellStyle name="Hesaplama" xfId="78"/>
    <cellStyle name="Input 2" xfId="79"/>
    <cellStyle name="İşaretli Hücre" xfId="80"/>
    <cellStyle name="İyi" xfId="81"/>
    <cellStyle name="Followed Hyperlink" xfId="82"/>
    <cellStyle name="Hyperlink" xfId="83"/>
    <cellStyle name="Kötü" xfId="84"/>
    <cellStyle name="Linked Cell 2" xfId="85"/>
    <cellStyle name="Neutral 2" xfId="86"/>
    <cellStyle name="Normal 2 2" xfId="87"/>
    <cellStyle name="Normal 2 3" xfId="88"/>
    <cellStyle name="Normal 3" xfId="89"/>
    <cellStyle name="Normal 4" xfId="90"/>
    <cellStyle name="Normal 4 2" xfId="91"/>
    <cellStyle name="Normal_MAYIS_2009_İHRACAT_RAKAMLARI" xfId="92"/>
    <cellStyle name="Not" xfId="93"/>
    <cellStyle name="Note 2" xfId="94"/>
    <cellStyle name="Note 2 2" xfId="95"/>
    <cellStyle name="Note 2 2 2" xfId="96"/>
    <cellStyle name="Note 2 2 3" xfId="97"/>
    <cellStyle name="Note 2 2 3 2" xfId="98"/>
    <cellStyle name="Note 2 3" xfId="99"/>
    <cellStyle name="Note 2 3 2" xfId="100"/>
    <cellStyle name="Note 2 4" xfId="101"/>
    <cellStyle name="Note 3" xfId="102"/>
    <cellStyle name="Nötr" xfId="103"/>
    <cellStyle name="Output 2" xfId="104"/>
    <cellStyle name="Currency" xfId="105"/>
    <cellStyle name="Currency [0]" xfId="106"/>
    <cellStyle name="Percent 2" xfId="107"/>
    <cellStyle name="Percent 2 2" xfId="108"/>
    <cellStyle name="Percent 3" xfId="109"/>
    <cellStyle name="Title 2" xfId="110"/>
    <cellStyle name="Toplam" xfId="111"/>
    <cellStyle name="Total 2" xfId="112"/>
    <cellStyle name="Uyarı Metni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8745811.164</c:v>
                </c:pt>
                <c:pt idx="1">
                  <c:v>9353482.777</c:v>
                </c:pt>
              </c:numCache>
            </c:numRef>
          </c:val>
          <c:smooth val="0"/>
        </c:ser>
        <c:marker val="1"/>
        <c:axId val="35902242"/>
        <c:axId val="54684723"/>
      </c:lineChart>
      <c:catAx>
        <c:axId val="35902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84723"/>
        <c:crosses val="autoZero"/>
        <c:auto val="1"/>
        <c:lblOffset val="100"/>
        <c:tickLblSkip val="1"/>
        <c:noMultiLvlLbl val="0"/>
      </c:catAx>
      <c:valAx>
        <c:axId val="546847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022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96758.473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37741468"/>
        <c:axId val="4128893"/>
      </c:lineChart>
      <c:catAx>
        <c:axId val="3774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8893"/>
        <c:crosses val="autoZero"/>
        <c:auto val="1"/>
        <c:lblOffset val="100"/>
        <c:tickLblSkip val="1"/>
        <c:noMultiLvlLbl val="0"/>
      </c:catAx>
      <c:valAx>
        <c:axId val="412889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414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120813.792</c:v>
                </c:pt>
                <c:pt idx="1">
                  <c:v>144737.286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37160038"/>
        <c:axId val="66004887"/>
      </c:lineChart>
      <c:catAx>
        <c:axId val="37160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04887"/>
        <c:crosses val="autoZero"/>
        <c:auto val="1"/>
        <c:lblOffset val="100"/>
        <c:tickLblSkip val="1"/>
        <c:noMultiLvlLbl val="0"/>
      </c:catAx>
      <c:valAx>
        <c:axId val="66004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600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15875.451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57173072"/>
        <c:axId val="44795601"/>
      </c:lineChart>
      <c:catAx>
        <c:axId val="5717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95601"/>
        <c:crosses val="autoZero"/>
        <c:auto val="1"/>
        <c:lblOffset val="100"/>
        <c:tickLblSkip val="1"/>
        <c:noMultiLvlLbl val="0"/>
      </c:catAx>
      <c:valAx>
        <c:axId val="44795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730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100938.591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507226"/>
        <c:axId val="4565035"/>
      </c:lineChart>
      <c:catAx>
        <c:axId val="50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5035"/>
        <c:crosses val="autoZero"/>
        <c:auto val="1"/>
        <c:lblOffset val="100"/>
        <c:tickLblSkip val="1"/>
        <c:noMultiLvlLbl val="0"/>
      </c:catAx>
      <c:valAx>
        <c:axId val="456503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72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41085316"/>
        <c:axId val="34223525"/>
      </c:lineChart>
      <c:catAx>
        <c:axId val="4108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223525"/>
        <c:crosses val="autoZero"/>
        <c:auto val="1"/>
        <c:lblOffset val="100"/>
        <c:tickLblSkip val="1"/>
        <c:noMultiLvlLbl val="0"/>
      </c:catAx>
      <c:valAx>
        <c:axId val="3422352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08531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111375.484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39576270"/>
        <c:axId val="20642111"/>
      </c:lineChart>
      <c:catAx>
        <c:axId val="39576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42111"/>
        <c:crosses val="autoZero"/>
        <c:auto val="1"/>
        <c:lblOffset val="100"/>
        <c:tickLblSkip val="1"/>
        <c:noMultiLvlLbl val="0"/>
      </c:catAx>
      <c:valAx>
        <c:axId val="2064211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7627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268229.748</c:v>
                </c:pt>
                <c:pt idx="1">
                  <c:v>296338.987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51561272"/>
        <c:axId val="61398265"/>
      </c:lineChart>
      <c:catAx>
        <c:axId val="5156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398265"/>
        <c:crosses val="autoZero"/>
        <c:auto val="1"/>
        <c:lblOffset val="100"/>
        <c:tickLblSkip val="1"/>
        <c:noMultiLvlLbl val="0"/>
      </c:catAx>
      <c:valAx>
        <c:axId val="6139826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612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589186.01</c:v>
                </c:pt>
                <c:pt idx="1">
                  <c:v>638447.071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15713474"/>
        <c:axId val="7203539"/>
      </c:lineChart>
      <c:catAx>
        <c:axId val="15713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03539"/>
        <c:crosses val="autoZero"/>
        <c:auto val="1"/>
        <c:lblOffset val="100"/>
        <c:tickLblSkip val="1"/>
        <c:noMultiLvlLbl val="0"/>
      </c:catAx>
      <c:valAx>
        <c:axId val="7203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1347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90185.238</c:v>
                </c:pt>
                <c:pt idx="1">
                  <c:v>104561.108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64831852"/>
        <c:axId val="46615757"/>
      </c:lineChart>
      <c:catAx>
        <c:axId val="6483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615757"/>
        <c:crosses val="autoZero"/>
        <c:auto val="1"/>
        <c:lblOffset val="100"/>
        <c:tickLblSkip val="1"/>
        <c:noMultiLvlLbl val="0"/>
      </c:catAx>
      <c:valAx>
        <c:axId val="466157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8318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133847.871</c:v>
                </c:pt>
                <c:pt idx="1">
                  <c:v>150525.119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16888630"/>
        <c:axId val="17779943"/>
      </c:lineChart>
      <c:catAx>
        <c:axId val="16888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79943"/>
        <c:crosses val="autoZero"/>
        <c:auto val="1"/>
        <c:lblOffset val="100"/>
        <c:tickLblSkip val="1"/>
        <c:noMultiLvlLbl val="0"/>
      </c:catAx>
      <c:valAx>
        <c:axId val="177799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8886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273182.097</c:v>
                </c:pt>
                <c:pt idx="1">
                  <c:v>258535.517</c:v>
                </c:pt>
              </c:numCache>
            </c:numRef>
          </c:val>
          <c:smooth val="0"/>
        </c:ser>
        <c:marker val="1"/>
        <c:axId val="22400460"/>
        <c:axId val="277549"/>
      </c:lineChart>
      <c:catAx>
        <c:axId val="2240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7549"/>
        <c:crosses val="autoZero"/>
        <c:auto val="1"/>
        <c:lblOffset val="100"/>
        <c:tickLblSkip val="1"/>
        <c:noMultiLvlLbl val="0"/>
      </c:catAx>
      <c:valAx>
        <c:axId val="277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004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1308953.357</c:v>
                </c:pt>
                <c:pt idx="1">
                  <c:v>1393985.348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25801760"/>
        <c:axId val="30889249"/>
      </c:lineChart>
      <c:catAx>
        <c:axId val="25801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889249"/>
        <c:crosses val="autoZero"/>
        <c:auto val="1"/>
        <c:lblOffset val="100"/>
        <c:tickLblSkip val="1"/>
        <c:noMultiLvlLbl val="0"/>
      </c:catAx>
      <c:valAx>
        <c:axId val="3088924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017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390374.755</c:v>
                </c:pt>
                <c:pt idx="1">
                  <c:v>424133.049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9567786"/>
        <c:axId val="19001211"/>
      </c:lineChart>
      <c:catAx>
        <c:axId val="956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01211"/>
        <c:crosses val="autoZero"/>
        <c:auto val="1"/>
        <c:lblOffset val="100"/>
        <c:tickLblSkip val="1"/>
        <c:noMultiLvlLbl val="0"/>
      </c:catAx>
      <c:valAx>
        <c:axId val="1900121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6778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1584750.044</c:v>
                </c:pt>
                <c:pt idx="1">
                  <c:v>1642558.543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36793172"/>
        <c:axId val="62703093"/>
      </c:lineChart>
      <c:catAx>
        <c:axId val="3679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03093"/>
        <c:crosses val="autoZero"/>
        <c:auto val="1"/>
        <c:lblOffset val="100"/>
        <c:tickLblSkip val="1"/>
        <c:noMultiLvlLbl val="0"/>
      </c:catAx>
      <c:valAx>
        <c:axId val="6270309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9317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825350.526</c:v>
                </c:pt>
                <c:pt idx="1">
                  <c:v>954396.226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27456926"/>
        <c:axId val="45785743"/>
      </c:lineChart>
      <c:catAx>
        <c:axId val="27456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785743"/>
        <c:crosses val="autoZero"/>
        <c:auto val="1"/>
        <c:lblOffset val="100"/>
        <c:tickLblSkip val="1"/>
        <c:noMultiLvlLbl val="0"/>
      </c:catAx>
      <c:valAx>
        <c:axId val="4578574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5692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1242408.469</c:v>
                </c:pt>
                <c:pt idx="1">
                  <c:v>1313712.007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9418504"/>
        <c:axId val="17657673"/>
      </c:lineChart>
      <c:catAx>
        <c:axId val="941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657673"/>
        <c:crosses val="autoZero"/>
        <c:auto val="1"/>
        <c:lblOffset val="100"/>
        <c:tickLblSkip val="1"/>
        <c:noMultiLvlLbl val="0"/>
      </c:catAx>
      <c:valAx>
        <c:axId val="1765767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4185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483088.945</c:v>
                </c:pt>
                <c:pt idx="1">
                  <c:v>502339.475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24701330"/>
        <c:axId val="20985379"/>
      </c:lineChart>
      <c:catAx>
        <c:axId val="24701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85379"/>
        <c:crosses val="autoZero"/>
        <c:auto val="1"/>
        <c:lblOffset val="100"/>
        <c:tickLblSkip val="1"/>
        <c:noMultiLvlLbl val="0"/>
      </c:catAx>
      <c:valAx>
        <c:axId val="2098537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0133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208747.025</c:v>
                </c:pt>
                <c:pt idx="1">
                  <c:v>236952.432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54650684"/>
        <c:axId val="22094109"/>
      </c:lineChart>
      <c:catAx>
        <c:axId val="5465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2094109"/>
        <c:crosses val="autoZero"/>
        <c:auto val="1"/>
        <c:lblOffset val="100"/>
        <c:tickLblSkip val="1"/>
        <c:noMultiLvlLbl val="0"/>
      </c:catAx>
      <c:valAx>
        <c:axId val="220941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5068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277895.074</c:v>
                </c:pt>
                <c:pt idx="1">
                  <c:v>135743.288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64629254"/>
        <c:axId val="44792375"/>
      </c:lineChart>
      <c:catAx>
        <c:axId val="6462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92375"/>
        <c:crosses val="autoZero"/>
        <c:auto val="1"/>
        <c:lblOffset val="100"/>
        <c:tickLblSkip val="1"/>
        <c:noMultiLvlLbl val="0"/>
      </c:catAx>
      <c:valAx>
        <c:axId val="44792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292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1252425.279</c:v>
                </c:pt>
                <c:pt idx="1">
                  <c:v>1368937.743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478192"/>
        <c:axId val="4303729"/>
      </c:lineChart>
      <c:catAx>
        <c:axId val="478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3729"/>
        <c:crosses val="autoZero"/>
        <c:auto val="1"/>
        <c:lblOffset val="100"/>
        <c:tickLblSkip val="1"/>
        <c:noMultiLvlLbl val="0"/>
      </c:catAx>
      <c:valAx>
        <c:axId val="430372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19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273182.097</c:v>
                </c:pt>
                <c:pt idx="1">
                  <c:v>258535.517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38733562"/>
        <c:axId val="13057739"/>
      </c:lineChart>
      <c:catAx>
        <c:axId val="38733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57739"/>
        <c:crosses val="autoZero"/>
        <c:auto val="1"/>
        <c:lblOffset val="100"/>
        <c:tickLblSkip val="1"/>
        <c:noMultiLvlLbl val="0"/>
      </c:catAx>
      <c:valAx>
        <c:axId val="1305773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3356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10538407</c:v>
                </c:pt>
                <c:pt idx="1">
                  <c:v>11156148.056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2497942"/>
        <c:axId val="22481479"/>
      </c:lineChart>
      <c:catAx>
        <c:axId val="249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81479"/>
        <c:crosses val="autoZero"/>
        <c:auto val="1"/>
        <c:lblOffset val="100"/>
        <c:tickLblSkip val="1"/>
        <c:noMultiLvlLbl val="0"/>
      </c:catAx>
      <c:valAx>
        <c:axId val="22481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79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50410788"/>
        <c:axId val="51043909"/>
      </c:lineChart>
      <c:catAx>
        <c:axId val="504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43909"/>
        <c:crosses val="autoZero"/>
        <c:auto val="1"/>
        <c:lblOffset val="100"/>
        <c:tickLblSkip val="1"/>
        <c:noMultiLvlLbl val="0"/>
      </c:catAx>
      <c:valAx>
        <c:axId val="5104390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1078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58951.259</c:v>
                </c:pt>
                <c:pt idx="1">
                  <c:v>77191.165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56741998"/>
        <c:axId val="40915935"/>
      </c:lineChart>
      <c:catAx>
        <c:axId val="5674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15935"/>
        <c:crosses val="autoZero"/>
        <c:auto val="1"/>
        <c:lblOffset val="100"/>
        <c:tickLblSkip val="1"/>
        <c:noMultiLvlLbl val="0"/>
      </c:catAx>
      <c:valAx>
        <c:axId val="40915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7419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257859.491</c:v>
                </c:pt>
                <c:pt idx="1">
                  <c:v>292066.634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32699096"/>
        <c:axId val="25856409"/>
      </c:lineChart>
      <c:catAx>
        <c:axId val="3269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56409"/>
        <c:crosses val="autoZero"/>
        <c:auto val="1"/>
        <c:lblOffset val="100"/>
        <c:tickLblSkip val="1"/>
        <c:noMultiLvlLbl val="0"/>
      </c:catAx>
      <c:valAx>
        <c:axId val="2585640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9909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1519413.842</c:v>
                </c:pt>
                <c:pt idx="1">
                  <c:v>1544129.762</c:v>
                </c:pt>
              </c:numCache>
            </c:numRef>
          </c:val>
          <c:smooth val="0"/>
        </c:ser>
        <c:marker val="1"/>
        <c:axId val="1006720"/>
        <c:axId val="9060481"/>
      </c:lineChart>
      <c:catAx>
        <c:axId val="100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60481"/>
        <c:crosses val="autoZero"/>
        <c:auto val="1"/>
        <c:lblOffset val="100"/>
        <c:tickLblSkip val="1"/>
        <c:noMultiLvlLbl val="0"/>
      </c:catAx>
      <c:valAx>
        <c:axId val="90604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67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9551189.36</c:v>
                </c:pt>
                <c:pt idx="1">
                  <c:v>10059447.513</c:v>
                </c:pt>
                <c:pt idx="2">
                  <c:v>11811939.456</c:v>
                </c:pt>
                <c:pt idx="3">
                  <c:v>11873940.921</c:v>
                </c:pt>
                <c:pt idx="4">
                  <c:v>10944490.104</c:v>
                </c:pt>
                <c:pt idx="5">
                  <c:v>11353317.719</c:v>
                </c:pt>
                <c:pt idx="6">
                  <c:v>11864909.003</c:v>
                </c:pt>
                <c:pt idx="7">
                  <c:v>11248235.572</c:v>
                </c:pt>
                <c:pt idx="8">
                  <c:v>10755202.238</c:v>
                </c:pt>
                <c:pt idx="9">
                  <c:v>11917896.63</c:v>
                </c:pt>
                <c:pt idx="10">
                  <c:v>11090009.048</c:v>
                </c:pt>
                <c:pt idx="11">
                  <c:v>12483784.031</c:v>
                </c:pt>
              </c:numCache>
            </c:numRef>
          </c:val>
          <c:smooth val="0"/>
        </c:ser>
        <c:marker val="1"/>
        <c:axId val="14435466"/>
        <c:axId val="62810331"/>
      </c:lineChart>
      <c:catAx>
        <c:axId val="14435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10331"/>
        <c:crosses val="autoZero"/>
        <c:auto val="1"/>
        <c:lblOffset val="100"/>
        <c:tickLblSkip val="1"/>
        <c:noMultiLvlLbl val="0"/>
      </c:catAx>
      <c:valAx>
        <c:axId val="62810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54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134954361.595</c:v>
                </c:pt>
                <c:pt idx="10">
                  <c:v>21694555.056</c:v>
                </c:pt>
              </c:numCache>
            </c:numRef>
          </c:val>
        </c:ser>
        <c:axId val="28422068"/>
        <c:axId val="54472021"/>
      </c:barChart>
      <c:catAx>
        <c:axId val="2842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472021"/>
        <c:crosses val="autoZero"/>
        <c:auto val="1"/>
        <c:lblOffset val="100"/>
        <c:tickLblSkip val="1"/>
        <c:noMultiLvlLbl val="0"/>
      </c:catAx>
      <c:valAx>
        <c:axId val="54472021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842206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472889.825</c:v>
                </c:pt>
                <c:pt idx="1">
                  <c:v>500244.949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0486142"/>
        <c:axId val="50157551"/>
      </c:lineChart>
      <c:catAx>
        <c:axId val="2048614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57551"/>
        <c:crosses val="autoZero"/>
        <c:auto val="1"/>
        <c:lblOffset val="100"/>
        <c:tickLblSkip val="1"/>
        <c:noMultiLvlLbl val="0"/>
      </c:catAx>
      <c:valAx>
        <c:axId val="5015755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8614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179763.464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8764776"/>
        <c:axId val="36229801"/>
      </c:lineChart>
      <c:catAx>
        <c:axId val="48764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29801"/>
        <c:crosses val="autoZero"/>
        <c:auto val="1"/>
        <c:lblOffset val="100"/>
        <c:tickLblSkip val="1"/>
        <c:noMultiLvlLbl val="0"/>
      </c:catAx>
      <c:valAx>
        <c:axId val="362298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647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91336.087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57632754"/>
        <c:axId val="48932739"/>
      </c:lineChart>
      <c:catAx>
        <c:axId val="5763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8932739"/>
        <c:crosses val="autoZero"/>
        <c:auto val="1"/>
        <c:lblOffset val="100"/>
        <c:tickLblSkip val="1"/>
        <c:noMultiLvlLbl val="0"/>
      </c:catAx>
      <c:valAx>
        <c:axId val="489327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76327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170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21</v>
      </c>
      <c r="C6" s="160"/>
      <c r="D6" s="160"/>
      <c r="E6" s="162"/>
      <c r="F6" s="159" t="s">
        <v>175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1347938.85503</v>
      </c>
      <c r="C8" s="155">
        <v>1544129.76209</v>
      </c>
      <c r="D8" s="140">
        <f aca="true" t="shared" si="0" ref="D8:D43">(C8-B8)/B8*100</f>
        <v>14.554881798079307</v>
      </c>
      <c r="E8" s="140">
        <f aca="true" t="shared" si="1" ref="E8:E43">C8/C$45*100</f>
        <v>13.841065520868161</v>
      </c>
      <c r="F8" s="155">
        <v>2740096.07024</v>
      </c>
      <c r="G8" s="155">
        <v>3063543.6042</v>
      </c>
      <c r="H8" s="139">
        <f aca="true" t="shared" si="2" ref="H8:H45">(G8-F8)/F8*100</f>
        <v>11.804240642251276</v>
      </c>
      <c r="I8" s="139">
        <f aca="true" t="shared" si="3" ref="I8:I45">G8/G$45*100</f>
        <v>14.12125568667182</v>
      </c>
      <c r="J8" s="155">
        <v>15509075.3</v>
      </c>
      <c r="K8" s="155">
        <v>18206285.886090003</v>
      </c>
      <c r="L8" s="140">
        <f aca="true" t="shared" si="4" ref="L8:L38">(K8-J8)/J8*100</f>
        <v>17.391176030269207</v>
      </c>
      <c r="M8" s="140">
        <f aca="true" t="shared" si="5" ref="M8:M45">K8/K$45*100</f>
        <v>13.301503076265844</v>
      </c>
    </row>
    <row r="9" spans="1:13" ht="15.75">
      <c r="A9" s="150" t="s">
        <v>75</v>
      </c>
      <c r="B9" s="155">
        <v>1011233.87533</v>
      </c>
      <c r="C9" s="155">
        <v>1136415.29119</v>
      </c>
      <c r="D9" s="139">
        <f t="shared" si="0"/>
        <v>12.37907658296644</v>
      </c>
      <c r="E9" s="139">
        <f t="shared" si="1"/>
        <v>10.186448633039483</v>
      </c>
      <c r="F9" s="155">
        <v>2036083.44106</v>
      </c>
      <c r="G9" s="155">
        <v>2239446.96375</v>
      </c>
      <c r="H9" s="139">
        <f t="shared" si="2"/>
        <v>9.987975865278266</v>
      </c>
      <c r="I9" s="139">
        <f t="shared" si="3"/>
        <v>10.322622184485839</v>
      </c>
      <c r="J9" s="155">
        <v>11487326.517</v>
      </c>
      <c r="K9" s="155">
        <v>13274047.33619</v>
      </c>
      <c r="L9" s="139">
        <f t="shared" si="4"/>
        <v>15.553843764655298</v>
      </c>
      <c r="M9" s="139">
        <f t="shared" si="5"/>
        <v>9.698012136112233</v>
      </c>
    </row>
    <row r="10" spans="1:13" ht="14.25">
      <c r="A10" s="149" t="s">
        <v>145</v>
      </c>
      <c r="B10" s="156">
        <v>381463.52828</v>
      </c>
      <c r="C10" s="156">
        <v>500244.94882</v>
      </c>
      <c r="D10" s="134">
        <f t="shared" si="0"/>
        <v>31.138342655084077</v>
      </c>
      <c r="E10" s="134">
        <f t="shared" si="1"/>
        <v>4.4840293109364975</v>
      </c>
      <c r="F10" s="156">
        <v>769407.234</v>
      </c>
      <c r="G10" s="156">
        <v>973134.7743</v>
      </c>
      <c r="H10" s="134">
        <f t="shared" si="2"/>
        <v>26.478505958523385</v>
      </c>
      <c r="I10" s="134">
        <f t="shared" si="3"/>
        <v>4.485617553033153</v>
      </c>
      <c r="J10" s="156">
        <v>4245616.205</v>
      </c>
      <c r="K10" s="156">
        <v>5662590.72582</v>
      </c>
      <c r="L10" s="134">
        <f t="shared" si="4"/>
        <v>33.37500264746611</v>
      </c>
      <c r="M10" s="134">
        <f t="shared" si="5"/>
        <v>4.137085863112587</v>
      </c>
    </row>
    <row r="11" spans="1:13" ht="14.25">
      <c r="A11" s="149" t="s">
        <v>4</v>
      </c>
      <c r="B11" s="156">
        <v>234851.85426</v>
      </c>
      <c r="C11" s="156">
        <v>179763.46401</v>
      </c>
      <c r="D11" s="134">
        <f t="shared" si="0"/>
        <v>-23.456655440758283</v>
      </c>
      <c r="E11" s="134">
        <f t="shared" si="1"/>
        <v>1.6113398917024533</v>
      </c>
      <c r="F11" s="156">
        <v>483294.83575</v>
      </c>
      <c r="G11" s="156">
        <v>374600.11826</v>
      </c>
      <c r="H11" s="134">
        <f t="shared" si="2"/>
        <v>-22.49035359985222</v>
      </c>
      <c r="I11" s="134">
        <f t="shared" si="3"/>
        <v>1.7267010800678064</v>
      </c>
      <c r="J11" s="156">
        <v>2307948.252</v>
      </c>
      <c r="K11" s="156">
        <v>2229141.90001</v>
      </c>
      <c r="L11" s="134">
        <f t="shared" si="4"/>
        <v>-3.4145632130923484</v>
      </c>
      <c r="M11" s="134">
        <f t="shared" si="5"/>
        <v>1.6286099221956114</v>
      </c>
    </row>
    <row r="12" spans="1:13" ht="14.25">
      <c r="A12" s="149" t="s">
        <v>5</v>
      </c>
      <c r="B12" s="156">
        <v>82730.77725</v>
      </c>
      <c r="C12" s="156">
        <v>91336.08742</v>
      </c>
      <c r="D12" s="134">
        <f t="shared" si="0"/>
        <v>10.401582646801492</v>
      </c>
      <c r="E12" s="134">
        <f t="shared" si="1"/>
        <v>0.8187063039888993</v>
      </c>
      <c r="F12" s="156">
        <v>169550.55391</v>
      </c>
      <c r="G12" s="156">
        <v>185207.6048</v>
      </c>
      <c r="H12" s="134">
        <f t="shared" si="2"/>
        <v>9.23444396313268</v>
      </c>
      <c r="I12" s="134">
        <f t="shared" si="3"/>
        <v>0.8537054732667437</v>
      </c>
      <c r="J12" s="156">
        <v>1135148.6030000001</v>
      </c>
      <c r="K12" s="156">
        <v>1220455.05642</v>
      </c>
      <c r="L12" s="134">
        <f t="shared" si="4"/>
        <v>7.515003162982345</v>
      </c>
      <c r="M12" s="134">
        <f t="shared" si="5"/>
        <v>0.8916638346219684</v>
      </c>
    </row>
    <row r="13" spans="1:13" ht="14.25">
      <c r="A13" s="149" t="s">
        <v>6</v>
      </c>
      <c r="B13" s="156">
        <v>102110.2432</v>
      </c>
      <c r="C13" s="156">
        <v>96758.47342</v>
      </c>
      <c r="D13" s="134">
        <f t="shared" si="0"/>
        <v>-5.241168380646853</v>
      </c>
      <c r="E13" s="134">
        <f t="shared" si="1"/>
        <v>0.8673107682949657</v>
      </c>
      <c r="F13" s="156">
        <v>200976.28272</v>
      </c>
      <c r="G13" s="156">
        <v>204328.15715</v>
      </c>
      <c r="H13" s="134">
        <f t="shared" si="2"/>
        <v>1.667796012860808</v>
      </c>
      <c r="I13" s="134">
        <f t="shared" si="3"/>
        <v>0.9418407321331675</v>
      </c>
      <c r="J13" s="156">
        <v>1283454.051</v>
      </c>
      <c r="K13" s="156">
        <v>1375664.5394199998</v>
      </c>
      <c r="L13" s="134">
        <f t="shared" si="4"/>
        <v>7.184557043405977</v>
      </c>
      <c r="M13" s="134">
        <f t="shared" si="5"/>
        <v>1.0050598028335556</v>
      </c>
    </row>
    <row r="14" spans="1:13" ht="14.25">
      <c r="A14" s="149" t="s">
        <v>7</v>
      </c>
      <c r="B14" s="156">
        <v>133655.8569</v>
      </c>
      <c r="C14" s="156">
        <v>144737.28579</v>
      </c>
      <c r="D14" s="134">
        <f t="shared" si="0"/>
        <v>8.291016306371816</v>
      </c>
      <c r="E14" s="134">
        <f t="shared" si="1"/>
        <v>1.29737688186289</v>
      </c>
      <c r="F14" s="156">
        <v>249011.74003</v>
      </c>
      <c r="G14" s="156">
        <v>265551.07756</v>
      </c>
      <c r="H14" s="134">
        <f t="shared" si="2"/>
        <v>6.641991067572726</v>
      </c>
      <c r="I14" s="134">
        <f t="shared" si="3"/>
        <v>1.224044814950566</v>
      </c>
      <c r="J14" s="156">
        <v>1600623.903</v>
      </c>
      <c r="K14" s="156">
        <v>1778807.5707900003</v>
      </c>
      <c r="L14" s="134">
        <f t="shared" si="4"/>
        <v>11.132138377793572</v>
      </c>
      <c r="M14" s="134">
        <f t="shared" si="5"/>
        <v>1.2995958935823113</v>
      </c>
    </row>
    <row r="15" spans="1:13" ht="14.25">
      <c r="A15" s="149" t="s">
        <v>8</v>
      </c>
      <c r="B15" s="156">
        <v>15468.75497</v>
      </c>
      <c r="C15" s="156">
        <v>15875.45145</v>
      </c>
      <c r="D15" s="134">
        <f t="shared" si="0"/>
        <v>2.629148116889465</v>
      </c>
      <c r="E15" s="134">
        <f t="shared" si="1"/>
        <v>0.14230226570816157</v>
      </c>
      <c r="F15" s="156">
        <v>27851.89157</v>
      </c>
      <c r="G15" s="156">
        <v>30848.37023</v>
      </c>
      <c r="H15" s="134">
        <f t="shared" si="2"/>
        <v>10.758618144369002</v>
      </c>
      <c r="I15" s="134">
        <f t="shared" si="3"/>
        <v>0.1421940666807321</v>
      </c>
      <c r="J15" s="156">
        <v>172553.077</v>
      </c>
      <c r="K15" s="156">
        <v>184162.14444999996</v>
      </c>
      <c r="L15" s="134">
        <f t="shared" si="4"/>
        <v>6.727824071198669</v>
      </c>
      <c r="M15" s="134">
        <f t="shared" si="5"/>
        <v>0.13454876773109237</v>
      </c>
    </row>
    <row r="16" spans="1:13" ht="14.25">
      <c r="A16" s="149" t="s">
        <v>144</v>
      </c>
      <c r="B16" s="156">
        <v>53611.69178</v>
      </c>
      <c r="C16" s="156">
        <v>100938.59121</v>
      </c>
      <c r="D16" s="134">
        <f t="shared" si="0"/>
        <v>88.2771982354331</v>
      </c>
      <c r="E16" s="134">
        <f t="shared" si="1"/>
        <v>0.9047799536165582</v>
      </c>
      <c r="F16" s="156">
        <v>123388.12805</v>
      </c>
      <c r="G16" s="156">
        <v>194243.26029</v>
      </c>
      <c r="H16" s="134">
        <f t="shared" si="2"/>
        <v>57.42459453739966</v>
      </c>
      <c r="I16" s="134">
        <f t="shared" si="3"/>
        <v>0.895354889092274</v>
      </c>
      <c r="J16" s="156">
        <v>683344.696</v>
      </c>
      <c r="K16" s="156">
        <v>747976.62521</v>
      </c>
      <c r="L16" s="134">
        <f t="shared" si="4"/>
        <v>9.458173830619733</v>
      </c>
      <c r="M16" s="134">
        <f t="shared" si="5"/>
        <v>0.546471336518294</v>
      </c>
    </row>
    <row r="17" spans="1:13" ht="14.25">
      <c r="A17" s="149" t="s">
        <v>148</v>
      </c>
      <c r="B17" s="156">
        <v>7341.16869</v>
      </c>
      <c r="C17" s="156">
        <v>6760.98907</v>
      </c>
      <c r="D17" s="134">
        <f t="shared" si="0"/>
        <v>-7.903096148577955</v>
      </c>
      <c r="E17" s="134">
        <f t="shared" si="1"/>
        <v>0.06060325692905672</v>
      </c>
      <c r="F17" s="156">
        <v>12602.77503</v>
      </c>
      <c r="G17" s="156">
        <v>11533.60116</v>
      </c>
      <c r="H17" s="134">
        <f t="shared" si="2"/>
        <v>-8.483638464186729</v>
      </c>
      <c r="I17" s="134">
        <f t="shared" si="3"/>
        <v>0.05316357526139588</v>
      </c>
      <c r="J17" s="156">
        <v>58638.731</v>
      </c>
      <c r="K17" s="156">
        <v>75249.76907</v>
      </c>
      <c r="L17" s="134">
        <f t="shared" si="4"/>
        <v>28.327758440065825</v>
      </c>
      <c r="M17" s="134">
        <f t="shared" si="5"/>
        <v>0.05497744246329973</v>
      </c>
    </row>
    <row r="18" spans="1:13" ht="15.75">
      <c r="A18" s="150" t="s">
        <v>76</v>
      </c>
      <c r="B18" s="155">
        <v>85459.21218</v>
      </c>
      <c r="C18" s="155">
        <v>111375.48423</v>
      </c>
      <c r="D18" s="139">
        <f t="shared" si="0"/>
        <v>30.32589628302843</v>
      </c>
      <c r="E18" s="139">
        <f t="shared" si="1"/>
        <v>0.9983327907360151</v>
      </c>
      <c r="F18" s="155">
        <v>200726.69134</v>
      </c>
      <c r="G18" s="155">
        <v>259527.90626</v>
      </c>
      <c r="H18" s="139">
        <f t="shared" si="2"/>
        <v>29.29416836767355</v>
      </c>
      <c r="I18" s="139">
        <f t="shared" si="3"/>
        <v>1.1962812989179177</v>
      </c>
      <c r="J18" s="155">
        <v>1004223.684</v>
      </c>
      <c r="K18" s="155">
        <v>1479661.7592300002</v>
      </c>
      <c r="L18" s="139">
        <f t="shared" si="4"/>
        <v>47.343842094646334</v>
      </c>
      <c r="M18" s="139">
        <f t="shared" si="5"/>
        <v>1.081040117977497</v>
      </c>
    </row>
    <row r="19" spans="1:13" ht="14.25">
      <c r="A19" s="149" t="s">
        <v>110</v>
      </c>
      <c r="B19" s="156">
        <v>85459.21218</v>
      </c>
      <c r="C19" s="156">
        <v>111375.48423</v>
      </c>
      <c r="D19" s="134">
        <f t="shared" si="0"/>
        <v>30.32589628302843</v>
      </c>
      <c r="E19" s="134">
        <f t="shared" si="1"/>
        <v>0.9983327907360151</v>
      </c>
      <c r="F19" s="156">
        <v>200726.69134</v>
      </c>
      <c r="G19" s="156">
        <v>259527.90626</v>
      </c>
      <c r="H19" s="134">
        <f t="shared" si="2"/>
        <v>29.29416836767355</v>
      </c>
      <c r="I19" s="134">
        <f t="shared" si="3"/>
        <v>1.1962812989179177</v>
      </c>
      <c r="J19" s="156">
        <v>1004223.684</v>
      </c>
      <c r="K19" s="156">
        <v>1479661.7592300002</v>
      </c>
      <c r="L19" s="134">
        <f t="shared" si="4"/>
        <v>47.343842094646334</v>
      </c>
      <c r="M19" s="134">
        <f t="shared" si="5"/>
        <v>1.081040117977497</v>
      </c>
    </row>
    <row r="20" spans="1:13" ht="15.75">
      <c r="A20" s="150" t="s">
        <v>77</v>
      </c>
      <c r="B20" s="155">
        <v>251245.76752</v>
      </c>
      <c r="C20" s="155">
        <v>296338.98667</v>
      </c>
      <c r="D20" s="139">
        <f t="shared" si="0"/>
        <v>17.947852254430693</v>
      </c>
      <c r="E20" s="139">
        <f t="shared" si="1"/>
        <v>2.656284097092665</v>
      </c>
      <c r="F20" s="155">
        <v>503285.93784</v>
      </c>
      <c r="G20" s="155">
        <v>564568.73419</v>
      </c>
      <c r="H20" s="139">
        <f t="shared" si="2"/>
        <v>12.176536585348112</v>
      </c>
      <c r="I20" s="139">
        <f t="shared" si="3"/>
        <v>2.6023522032680613</v>
      </c>
      <c r="J20" s="155">
        <v>3017525.0979999998</v>
      </c>
      <c r="K20" s="155">
        <v>3452576.7916699997</v>
      </c>
      <c r="L20" s="139">
        <f t="shared" si="4"/>
        <v>14.417500419742987</v>
      </c>
      <c r="M20" s="139">
        <f t="shared" si="5"/>
        <v>2.5224508229067104</v>
      </c>
    </row>
    <row r="21" spans="1:13" ht="14.25">
      <c r="A21" s="149" t="s">
        <v>9</v>
      </c>
      <c r="B21" s="156">
        <v>251245.76752</v>
      </c>
      <c r="C21" s="156">
        <v>296338.98667</v>
      </c>
      <c r="D21" s="134">
        <f t="shared" si="0"/>
        <v>17.947852254430693</v>
      </c>
      <c r="E21" s="134">
        <f t="shared" si="1"/>
        <v>2.656284097092665</v>
      </c>
      <c r="F21" s="156">
        <v>503285.93784</v>
      </c>
      <c r="G21" s="156">
        <v>564568.73419</v>
      </c>
      <c r="H21" s="134">
        <f t="shared" si="2"/>
        <v>12.176536585348112</v>
      </c>
      <c r="I21" s="134">
        <f t="shared" si="3"/>
        <v>2.6023522032680613</v>
      </c>
      <c r="J21" s="156">
        <v>3017525.0979999998</v>
      </c>
      <c r="K21" s="156">
        <v>3452576.7916699997</v>
      </c>
      <c r="L21" s="134">
        <f t="shared" si="4"/>
        <v>14.417500419742987</v>
      </c>
      <c r="M21" s="134">
        <f t="shared" si="5"/>
        <v>2.5224508229067104</v>
      </c>
    </row>
    <row r="22" spans="1:13" ht="16.5">
      <c r="A22" s="148" t="s">
        <v>10</v>
      </c>
      <c r="B22" s="155">
        <v>8510452.86237</v>
      </c>
      <c r="C22" s="155">
        <v>9353482.77729</v>
      </c>
      <c r="D22" s="140">
        <f t="shared" si="0"/>
        <v>9.905817334910102</v>
      </c>
      <c r="E22" s="140">
        <f t="shared" si="1"/>
        <v>83.84150810845978</v>
      </c>
      <c r="F22" s="155">
        <v>16436884.86672</v>
      </c>
      <c r="G22" s="155">
        <v>18099293.94169</v>
      </c>
      <c r="H22" s="139">
        <f t="shared" si="2"/>
        <v>10.113893772754382</v>
      </c>
      <c r="I22" s="139">
        <f t="shared" si="3"/>
        <v>83.42781775602536</v>
      </c>
      <c r="J22" s="155">
        <v>96573906.838</v>
      </c>
      <c r="K22" s="155">
        <v>113179664.62029001</v>
      </c>
      <c r="L22" s="140">
        <f t="shared" si="4"/>
        <v>17.194870049262583</v>
      </c>
      <c r="M22" s="140">
        <f t="shared" si="5"/>
        <v>82.68900458537388</v>
      </c>
    </row>
    <row r="23" spans="1:13" ht="15.75">
      <c r="A23" s="150" t="s">
        <v>78</v>
      </c>
      <c r="B23" s="155">
        <v>834353.68974</v>
      </c>
      <c r="C23" s="155">
        <v>893533.29853</v>
      </c>
      <c r="D23" s="139">
        <f t="shared" si="0"/>
        <v>7.092868350404437</v>
      </c>
      <c r="E23" s="139">
        <f t="shared" si="1"/>
        <v>8.009335247376924</v>
      </c>
      <c r="F23" s="155">
        <v>1631862.54951</v>
      </c>
      <c r="G23" s="155">
        <v>1706752.41771</v>
      </c>
      <c r="H23" s="139">
        <f t="shared" si="2"/>
        <v>4.589226477590721</v>
      </c>
      <c r="I23" s="139">
        <f t="shared" si="3"/>
        <v>7.867192505856944</v>
      </c>
      <c r="J23" s="155">
        <v>9498505.124</v>
      </c>
      <c r="K23" s="155">
        <v>11127757.82353</v>
      </c>
      <c r="L23" s="139">
        <f t="shared" si="4"/>
        <v>17.152727489858854</v>
      </c>
      <c r="M23" s="139">
        <f t="shared" si="5"/>
        <v>8.129934125373312</v>
      </c>
    </row>
    <row r="24" spans="1:13" ht="14.25">
      <c r="A24" s="149" t="s">
        <v>11</v>
      </c>
      <c r="B24" s="156">
        <v>627617.37996</v>
      </c>
      <c r="C24" s="156">
        <v>638447.07101</v>
      </c>
      <c r="D24" s="134">
        <f t="shared" si="0"/>
        <v>1.7255244032104586</v>
      </c>
      <c r="E24" s="134">
        <f t="shared" si="1"/>
        <v>5.7228271602608505</v>
      </c>
      <c r="F24" s="156">
        <v>1234528.49208</v>
      </c>
      <c r="G24" s="156">
        <v>1227633.08124</v>
      </c>
      <c r="H24" s="134">
        <f t="shared" si="2"/>
        <v>-0.5585461076222119</v>
      </c>
      <c r="I24" s="134">
        <f t="shared" si="3"/>
        <v>5.658715157780092</v>
      </c>
      <c r="J24" s="156">
        <v>6802531.476000001</v>
      </c>
      <c r="K24" s="156">
        <v>7942699.416010001</v>
      </c>
      <c r="L24" s="134">
        <f t="shared" si="4"/>
        <v>16.760935896182538</v>
      </c>
      <c r="M24" s="134">
        <f t="shared" si="5"/>
        <v>5.8029320959213715</v>
      </c>
    </row>
    <row r="25" spans="1:13" ht="14.25">
      <c r="A25" s="149" t="s">
        <v>12</v>
      </c>
      <c r="B25" s="156">
        <v>101715.3596</v>
      </c>
      <c r="C25" s="156">
        <v>104561.10805</v>
      </c>
      <c r="D25" s="134">
        <f t="shared" si="0"/>
        <v>2.797756859132216</v>
      </c>
      <c r="E25" s="134">
        <f t="shared" si="1"/>
        <v>0.9372509895125465</v>
      </c>
      <c r="F25" s="156">
        <v>190957.75332</v>
      </c>
      <c r="G25" s="156">
        <v>194746.34647</v>
      </c>
      <c r="H25" s="134">
        <f t="shared" si="2"/>
        <v>1.9839954566553866</v>
      </c>
      <c r="I25" s="134">
        <f t="shared" si="3"/>
        <v>0.8976738404434059</v>
      </c>
      <c r="J25" s="156">
        <v>1362807.424</v>
      </c>
      <c r="K25" s="156">
        <v>1478128.20505</v>
      </c>
      <c r="L25" s="134">
        <f t="shared" si="4"/>
        <v>8.462001235032886</v>
      </c>
      <c r="M25" s="134">
        <f t="shared" si="5"/>
        <v>1.0799197040847066</v>
      </c>
    </row>
    <row r="26" spans="1:13" ht="14.25">
      <c r="A26" s="149" t="s">
        <v>13</v>
      </c>
      <c r="B26" s="156">
        <v>105020.95018</v>
      </c>
      <c r="C26" s="156">
        <v>150525.11947</v>
      </c>
      <c r="D26" s="134">
        <f t="shared" si="0"/>
        <v>43.328658912348835</v>
      </c>
      <c r="E26" s="134">
        <f t="shared" si="1"/>
        <v>1.349257097603527</v>
      </c>
      <c r="F26" s="156">
        <v>206376.30411</v>
      </c>
      <c r="G26" s="156">
        <v>284372.99</v>
      </c>
      <c r="H26" s="134">
        <f t="shared" si="2"/>
        <v>37.79343090107245</v>
      </c>
      <c r="I26" s="134">
        <f t="shared" si="3"/>
        <v>1.3108035076334454</v>
      </c>
      <c r="J26" s="156">
        <v>1333165.224</v>
      </c>
      <c r="K26" s="156">
        <v>1706930.2024700001</v>
      </c>
      <c r="L26" s="134">
        <f t="shared" si="4"/>
        <v>28.03590820862878</v>
      </c>
      <c r="M26" s="134">
        <f t="shared" si="5"/>
        <v>1.2470823253672345</v>
      </c>
    </row>
    <row r="27" spans="1:13" ht="15.75">
      <c r="A27" s="150" t="s">
        <v>79</v>
      </c>
      <c r="B27" s="155">
        <v>1144196.3744</v>
      </c>
      <c r="C27" s="155">
        <v>1393985.3476</v>
      </c>
      <c r="D27" s="139">
        <f t="shared" si="0"/>
        <v>21.83095304169143</v>
      </c>
      <c r="E27" s="139">
        <f t="shared" si="1"/>
        <v>12.49522093606095</v>
      </c>
      <c r="F27" s="155">
        <v>2324874.21221</v>
      </c>
      <c r="G27" s="155">
        <v>2702938.70414</v>
      </c>
      <c r="H27" s="139">
        <f t="shared" si="2"/>
        <v>16.261718158532805</v>
      </c>
      <c r="I27" s="139">
        <f t="shared" si="3"/>
        <v>12.459064886242931</v>
      </c>
      <c r="J27" s="155">
        <v>12925413.771</v>
      </c>
      <c r="K27" s="155">
        <v>16148335.5036</v>
      </c>
      <c r="L27" s="139">
        <f t="shared" si="4"/>
        <v>24.93476641986566</v>
      </c>
      <c r="M27" s="139">
        <f t="shared" si="5"/>
        <v>11.797965588457446</v>
      </c>
    </row>
    <row r="28" spans="1:13" ht="15">
      <c r="A28" s="149" t="s">
        <v>14</v>
      </c>
      <c r="B28" s="156">
        <v>1144196.3744</v>
      </c>
      <c r="C28" s="156">
        <v>1393985.3476</v>
      </c>
      <c r="D28" s="134">
        <f t="shared" si="0"/>
        <v>21.83095304169143</v>
      </c>
      <c r="E28" s="134">
        <f t="shared" si="1"/>
        <v>12.49522093606095</v>
      </c>
      <c r="F28" s="156">
        <v>2324874.21221</v>
      </c>
      <c r="G28" s="158">
        <v>2702938.70414</v>
      </c>
      <c r="H28" s="134">
        <f t="shared" si="2"/>
        <v>16.261718158532805</v>
      </c>
      <c r="I28" s="134">
        <f t="shared" si="3"/>
        <v>12.459064886242931</v>
      </c>
      <c r="J28" s="156">
        <v>12925413.771</v>
      </c>
      <c r="K28" s="156">
        <v>16148335.5036</v>
      </c>
      <c r="L28" s="134">
        <f t="shared" si="4"/>
        <v>24.93476641986566</v>
      </c>
      <c r="M28" s="134">
        <f t="shared" si="5"/>
        <v>11.797965588457446</v>
      </c>
    </row>
    <row r="29" spans="1:13" ht="15.75">
      <c r="A29" s="150" t="s">
        <v>80</v>
      </c>
      <c r="B29" s="155">
        <v>6531902.79823</v>
      </c>
      <c r="C29" s="155">
        <v>7065964.13116</v>
      </c>
      <c r="D29" s="139">
        <f t="shared" si="0"/>
        <v>8.176198413036998</v>
      </c>
      <c r="E29" s="139">
        <f t="shared" si="1"/>
        <v>63.3369519250219</v>
      </c>
      <c r="F29" s="155">
        <v>12480148.105</v>
      </c>
      <c r="G29" s="155">
        <v>13689602.81984</v>
      </c>
      <c r="H29" s="139">
        <f t="shared" si="2"/>
        <v>9.691028541203346</v>
      </c>
      <c r="I29" s="139">
        <f t="shared" si="3"/>
        <v>63.10156036392549</v>
      </c>
      <c r="J29" s="155">
        <v>74149987.942</v>
      </c>
      <c r="K29" s="155">
        <v>85903571.29616</v>
      </c>
      <c r="L29" s="139">
        <f t="shared" si="4"/>
        <v>15.851092738347617</v>
      </c>
      <c r="M29" s="139">
        <f t="shared" si="5"/>
        <v>62.76110487373491</v>
      </c>
    </row>
    <row r="30" spans="1:13" ht="14.25">
      <c r="A30" s="149" t="s">
        <v>15</v>
      </c>
      <c r="B30" s="156">
        <v>1289260.83158</v>
      </c>
      <c r="C30" s="156">
        <v>1313712.00698</v>
      </c>
      <c r="D30" s="134">
        <f t="shared" si="0"/>
        <v>1.8965266609422196</v>
      </c>
      <c r="E30" s="134">
        <f t="shared" si="1"/>
        <v>11.775677414280409</v>
      </c>
      <c r="F30" s="156">
        <v>2587006.37476</v>
      </c>
      <c r="G30" s="156">
        <v>2556120.47576</v>
      </c>
      <c r="H30" s="134">
        <f t="shared" si="2"/>
        <v>-1.1938856935698712</v>
      </c>
      <c r="I30" s="134">
        <f t="shared" si="3"/>
        <v>11.782313382012404</v>
      </c>
      <c r="J30" s="156">
        <v>14910315.321</v>
      </c>
      <c r="K30" s="156">
        <v>16134444.78998</v>
      </c>
      <c r="L30" s="134">
        <f t="shared" si="4"/>
        <v>8.209950243345356</v>
      </c>
      <c r="M30" s="134">
        <f t="shared" si="5"/>
        <v>11.787817040252504</v>
      </c>
    </row>
    <row r="31" spans="1:13" ht="14.25">
      <c r="A31" s="149" t="s">
        <v>121</v>
      </c>
      <c r="B31" s="156">
        <v>1633115.88191</v>
      </c>
      <c r="C31" s="156">
        <v>1642558.54264</v>
      </c>
      <c r="D31" s="134">
        <f t="shared" si="0"/>
        <v>0.5781990631893505</v>
      </c>
      <c r="E31" s="134">
        <f t="shared" si="1"/>
        <v>14.723348366636083</v>
      </c>
      <c r="F31" s="156">
        <v>3121791.65726</v>
      </c>
      <c r="G31" s="156">
        <v>3227308.58673</v>
      </c>
      <c r="H31" s="134">
        <f t="shared" si="2"/>
        <v>3.3800118987636942</v>
      </c>
      <c r="I31" s="134">
        <f t="shared" si="3"/>
        <v>14.87612243237736</v>
      </c>
      <c r="J31" s="156">
        <v>17672654.542999998</v>
      </c>
      <c r="K31" s="156">
        <v>20526618.81864</v>
      </c>
      <c r="L31" s="134">
        <f t="shared" si="4"/>
        <v>16.149041269923067</v>
      </c>
      <c r="M31" s="134">
        <f t="shared" si="5"/>
        <v>14.996737119792286</v>
      </c>
    </row>
    <row r="32" spans="1:13" ht="14.25">
      <c r="A32" s="149" t="s">
        <v>122</v>
      </c>
      <c r="B32" s="156">
        <v>74547.07595</v>
      </c>
      <c r="C32" s="156">
        <v>112328.3544</v>
      </c>
      <c r="D32" s="134">
        <f t="shared" si="0"/>
        <v>50.68110045703275</v>
      </c>
      <c r="E32" s="134">
        <f t="shared" si="1"/>
        <v>1.0068740019603875</v>
      </c>
      <c r="F32" s="156">
        <v>144646.65322</v>
      </c>
      <c r="G32" s="156">
        <v>148372.80513</v>
      </c>
      <c r="H32" s="134">
        <f t="shared" si="2"/>
        <v>2.576037417424863</v>
      </c>
      <c r="I32" s="134">
        <f t="shared" si="3"/>
        <v>0.6839172503753528</v>
      </c>
      <c r="J32" s="156">
        <v>1164438.524</v>
      </c>
      <c r="K32" s="156">
        <v>1334694.6944000002</v>
      </c>
      <c r="L32" s="134">
        <f t="shared" si="4"/>
        <v>14.621310347509612</v>
      </c>
      <c r="M32" s="134">
        <f t="shared" si="5"/>
        <v>0.975127255197136</v>
      </c>
    </row>
    <row r="33" spans="1:13" ht="14.25">
      <c r="A33" s="149" t="s">
        <v>142</v>
      </c>
      <c r="B33" s="156">
        <v>759292.69535</v>
      </c>
      <c r="C33" s="156">
        <v>954396.22635</v>
      </c>
      <c r="D33" s="134">
        <f t="shared" si="0"/>
        <v>25.695431049822748</v>
      </c>
      <c r="E33" s="134">
        <f t="shared" si="1"/>
        <v>8.554890285839676</v>
      </c>
      <c r="F33" s="156">
        <v>1497084.47118</v>
      </c>
      <c r="G33" s="156">
        <v>1779746.7521</v>
      </c>
      <c r="H33" s="134">
        <f t="shared" si="2"/>
        <v>18.880850503860064</v>
      </c>
      <c r="I33" s="134">
        <f t="shared" si="3"/>
        <v>8.203656350597544</v>
      </c>
      <c r="J33" s="156">
        <v>9938608.628</v>
      </c>
      <c r="K33" s="156">
        <v>11480626.72935</v>
      </c>
      <c r="L33" s="134">
        <f t="shared" si="4"/>
        <v>15.515432381608015</v>
      </c>
      <c r="M33" s="134">
        <f t="shared" si="5"/>
        <v>8.387739965930246</v>
      </c>
    </row>
    <row r="34" spans="1:13" ht="14.25">
      <c r="A34" s="149" t="s">
        <v>31</v>
      </c>
      <c r="B34" s="156">
        <v>343154.33769</v>
      </c>
      <c r="C34" s="156">
        <v>424133.04948</v>
      </c>
      <c r="D34" s="134">
        <f t="shared" si="0"/>
        <v>23.598335470599473</v>
      </c>
      <c r="E34" s="134">
        <f t="shared" si="1"/>
        <v>3.8017875644547914</v>
      </c>
      <c r="F34" s="156">
        <v>688960.60295</v>
      </c>
      <c r="G34" s="156">
        <v>814507.80494</v>
      </c>
      <c r="H34" s="134">
        <f t="shared" si="2"/>
        <v>18.222696835266113</v>
      </c>
      <c r="I34" s="134">
        <f t="shared" si="3"/>
        <v>3.7544342298829796</v>
      </c>
      <c r="J34" s="156">
        <v>4079069.0279999995</v>
      </c>
      <c r="K34" s="156">
        <v>5242110.865479999</v>
      </c>
      <c r="L34" s="134">
        <f t="shared" si="4"/>
        <v>28.512433339483067</v>
      </c>
      <c r="M34" s="134">
        <f t="shared" si="5"/>
        <v>3.8298834940619315</v>
      </c>
    </row>
    <row r="35" spans="1:13" ht="14.25">
      <c r="A35" s="149" t="s">
        <v>16</v>
      </c>
      <c r="B35" s="156">
        <v>488052.60163</v>
      </c>
      <c r="C35" s="156">
        <v>502339.4747</v>
      </c>
      <c r="D35" s="134">
        <f t="shared" si="0"/>
        <v>2.9273223874403445</v>
      </c>
      <c r="E35" s="134">
        <f t="shared" si="1"/>
        <v>4.502803944164857</v>
      </c>
      <c r="F35" s="156">
        <v>947178.99752</v>
      </c>
      <c r="G35" s="156">
        <v>985428.41997</v>
      </c>
      <c r="H35" s="134">
        <f t="shared" si="2"/>
        <v>4.038246471907484</v>
      </c>
      <c r="I35" s="134">
        <f t="shared" si="3"/>
        <v>4.542284516607433</v>
      </c>
      <c r="J35" s="156">
        <v>5345873.596000001</v>
      </c>
      <c r="K35" s="156">
        <v>6323173.4457</v>
      </c>
      <c r="L35" s="134">
        <f t="shared" si="4"/>
        <v>18.281387169933357</v>
      </c>
      <c r="M35" s="134">
        <f t="shared" si="5"/>
        <v>4.619707257480844</v>
      </c>
    </row>
    <row r="36" spans="1:13" ht="14.25">
      <c r="A36" s="149" t="s">
        <v>143</v>
      </c>
      <c r="B36" s="156">
        <v>1286297.42373</v>
      </c>
      <c r="C36" s="156">
        <v>1368937.74332</v>
      </c>
      <c r="D36" s="134">
        <f t="shared" si="0"/>
        <v>6.424666493567244</v>
      </c>
      <c r="E36" s="134">
        <f t="shared" si="1"/>
        <v>12.27070254357105</v>
      </c>
      <c r="F36" s="156">
        <v>2257679.05611</v>
      </c>
      <c r="G36" s="156">
        <v>2621363.02193</v>
      </c>
      <c r="H36" s="134">
        <f t="shared" si="2"/>
        <v>16.10875402488034</v>
      </c>
      <c r="I36" s="134">
        <f t="shared" si="3"/>
        <v>12.083045734851444</v>
      </c>
      <c r="J36" s="156">
        <v>13048989.465</v>
      </c>
      <c r="K36" s="156">
        <v>15665716.385320002</v>
      </c>
      <c r="L36" s="134">
        <f t="shared" si="4"/>
        <v>20.053100106629614</v>
      </c>
      <c r="M36" s="134">
        <f t="shared" si="5"/>
        <v>11.445364309611728</v>
      </c>
    </row>
    <row r="37" spans="1:13" ht="14.25">
      <c r="A37" s="147" t="s">
        <v>155</v>
      </c>
      <c r="B37" s="156">
        <v>226694.16846</v>
      </c>
      <c r="C37" s="156">
        <v>236952.43239</v>
      </c>
      <c r="D37" s="134">
        <f t="shared" si="0"/>
        <v>4.525155631345708</v>
      </c>
      <c r="E37" s="134">
        <f t="shared" si="1"/>
        <v>2.123962779915589</v>
      </c>
      <c r="F37" s="156">
        <v>450301.23765</v>
      </c>
      <c r="G37" s="156">
        <v>445699.45774</v>
      </c>
      <c r="H37" s="134">
        <f t="shared" si="2"/>
        <v>-1.02193365801424</v>
      </c>
      <c r="I37" s="134">
        <f t="shared" si="3"/>
        <v>2.0544300376625664</v>
      </c>
      <c r="J37" s="156">
        <v>3140423.971</v>
      </c>
      <c r="K37" s="156">
        <v>3157926.5563900005</v>
      </c>
      <c r="L37" s="134">
        <f t="shared" si="4"/>
        <v>0.5573319256134478</v>
      </c>
      <c r="M37" s="134">
        <f t="shared" si="5"/>
        <v>2.3071795130129233</v>
      </c>
    </row>
    <row r="38" spans="1:13" ht="14.25">
      <c r="A38" s="149" t="s">
        <v>154</v>
      </c>
      <c r="B38" s="156">
        <v>115831.09012</v>
      </c>
      <c r="C38" s="156">
        <v>135743.28763</v>
      </c>
      <c r="D38" s="134">
        <f t="shared" si="0"/>
        <v>17.19071925281127</v>
      </c>
      <c r="E38" s="134">
        <f t="shared" si="1"/>
        <v>1.2167576742785264</v>
      </c>
      <c r="F38" s="156">
        <v>202032.16812</v>
      </c>
      <c r="G38" s="156">
        <v>413638.3613</v>
      </c>
      <c r="H38" s="134">
        <f t="shared" si="2"/>
        <v>104.73886171152378</v>
      </c>
      <c r="I38" s="134">
        <f t="shared" si="3"/>
        <v>1.9066459683241734</v>
      </c>
      <c r="J38" s="156">
        <v>1259983.892</v>
      </c>
      <c r="K38" s="156">
        <v>1685543.6246299997</v>
      </c>
      <c r="L38" s="134">
        <f t="shared" si="4"/>
        <v>33.775013738826416</v>
      </c>
      <c r="M38" s="134">
        <f t="shared" si="5"/>
        <v>1.2314573026300653</v>
      </c>
    </row>
    <row r="39" spans="1:13" ht="14.25">
      <c r="A39" s="149" t="s">
        <v>161</v>
      </c>
      <c r="B39" s="156">
        <v>23810.59436</v>
      </c>
      <c r="C39" s="156">
        <v>77191.16471</v>
      </c>
      <c r="D39" s="134">
        <f>(C39-B39)/B39*100</f>
        <v>224.18831526387817</v>
      </c>
      <c r="E39" s="134">
        <f t="shared" si="1"/>
        <v>0.6919159222325537</v>
      </c>
      <c r="F39" s="156">
        <v>39818.79806</v>
      </c>
      <c r="G39" s="156">
        <v>136142.42417</v>
      </c>
      <c r="H39" s="134">
        <f t="shared" si="2"/>
        <v>241.90490623262178</v>
      </c>
      <c r="I39" s="134">
        <f t="shared" si="3"/>
        <v>0.6275419024139965</v>
      </c>
      <c r="J39" s="156">
        <v>303968.56000000006</v>
      </c>
      <c r="K39" s="156">
        <v>470248.69371</v>
      </c>
      <c r="L39" s="134">
        <f aca="true" t="shared" si="6" ref="L39:L45">(K39-J39)/J39*100</f>
        <v>54.70306985367168</v>
      </c>
      <c r="M39" s="134">
        <f>K39/K$45*100</f>
        <v>0.3435634530364332</v>
      </c>
    </row>
    <row r="40" spans="1:13" ht="14.25">
      <c r="A40" s="149" t="s">
        <v>162</v>
      </c>
      <c r="B40" s="156">
        <v>284892.30333</v>
      </c>
      <c r="C40" s="156">
        <v>292066.63438</v>
      </c>
      <c r="D40" s="134">
        <f>(C40-B40)/B40*100</f>
        <v>2.518260748409801</v>
      </c>
      <c r="E40" s="134">
        <f t="shared" si="1"/>
        <v>2.61798815239558</v>
      </c>
      <c r="F40" s="156">
        <v>532184.72825</v>
      </c>
      <c r="G40" s="156">
        <v>549926.12571</v>
      </c>
      <c r="H40" s="134">
        <f t="shared" si="2"/>
        <v>3.3336915770468663</v>
      </c>
      <c r="I40" s="134">
        <f t="shared" si="3"/>
        <v>2.5348578095266334</v>
      </c>
      <c r="J40" s="156">
        <v>3223100.874</v>
      </c>
      <c r="K40" s="156">
        <v>3809015.55038</v>
      </c>
      <c r="L40" s="134">
        <f t="shared" si="6"/>
        <v>18.17860188945486</v>
      </c>
      <c r="M40" s="134">
        <f>K40/K$45*100</f>
        <v>2.7828647961434925</v>
      </c>
    </row>
    <row r="41" spans="1:13" ht="14.25">
      <c r="A41" s="149" t="s">
        <v>81</v>
      </c>
      <c r="B41" s="156">
        <v>6953.79412</v>
      </c>
      <c r="C41" s="156">
        <v>5605.21418</v>
      </c>
      <c r="D41" s="134">
        <f t="shared" si="0"/>
        <v>-19.39344071348491</v>
      </c>
      <c r="E41" s="134">
        <f t="shared" si="1"/>
        <v>0.050243275292402155</v>
      </c>
      <c r="F41" s="156">
        <v>11463.35992</v>
      </c>
      <c r="G41" s="156">
        <v>11348.58436</v>
      </c>
      <c r="H41" s="134">
        <f t="shared" si="2"/>
        <v>-1.0012383873575526</v>
      </c>
      <c r="I41" s="134">
        <f t="shared" si="3"/>
        <v>0.05231074929360226</v>
      </c>
      <c r="J41" s="156">
        <v>62561.54499999999</v>
      </c>
      <c r="K41" s="156">
        <v>73449.13918</v>
      </c>
      <c r="L41" s="134">
        <f t="shared" si="6"/>
        <v>17.403013592455252</v>
      </c>
      <c r="M41" s="134">
        <f t="shared" si="5"/>
        <v>0.05366190319456012</v>
      </c>
    </row>
    <row r="42" spans="1:13" ht="15.75">
      <c r="A42" s="146" t="s">
        <v>17</v>
      </c>
      <c r="B42" s="155">
        <v>246499.15732</v>
      </c>
      <c r="C42" s="155">
        <v>258535.51701</v>
      </c>
      <c r="D42" s="140">
        <f t="shared" si="0"/>
        <v>4.882921232211217</v>
      </c>
      <c r="E42" s="140">
        <f t="shared" si="1"/>
        <v>2.317426370672057</v>
      </c>
      <c r="F42" s="155">
        <v>540822.11642</v>
      </c>
      <c r="G42" s="155">
        <v>531717.6139</v>
      </c>
      <c r="H42" s="139">
        <f t="shared" si="2"/>
        <v>-1.683456028068472</v>
      </c>
      <c r="I42" s="139">
        <f t="shared" si="3"/>
        <v>2.4509265573028087</v>
      </c>
      <c r="J42" s="155">
        <v>3715117.9409999996</v>
      </c>
      <c r="K42" s="155">
        <v>3858543.7870099996</v>
      </c>
      <c r="L42" s="140">
        <f t="shared" si="6"/>
        <v>3.8606000748227656</v>
      </c>
      <c r="M42" s="140">
        <f t="shared" si="5"/>
        <v>2.819050100275144</v>
      </c>
    </row>
    <row r="43" spans="1:13" ht="14.25">
      <c r="A43" s="149" t="s">
        <v>84</v>
      </c>
      <c r="B43" s="156">
        <v>246499.15732</v>
      </c>
      <c r="C43" s="156">
        <v>258535.51701</v>
      </c>
      <c r="D43" s="134">
        <f t="shared" si="0"/>
        <v>4.882921232211217</v>
      </c>
      <c r="E43" s="134">
        <f t="shared" si="1"/>
        <v>2.317426370672057</v>
      </c>
      <c r="F43" s="156">
        <v>540822.11642</v>
      </c>
      <c r="G43" s="156">
        <v>531717.6139</v>
      </c>
      <c r="H43" s="134">
        <f t="shared" si="2"/>
        <v>-1.683456028068472</v>
      </c>
      <c r="I43" s="134">
        <f t="shared" si="3"/>
        <v>2.4509265573028087</v>
      </c>
      <c r="J43" s="156">
        <v>3715117.9409999996</v>
      </c>
      <c r="K43" s="156">
        <v>3858543.7870099996</v>
      </c>
      <c r="L43" s="134">
        <f t="shared" si="6"/>
        <v>3.8606000748227656</v>
      </c>
      <c r="M43" s="134">
        <f t="shared" si="5"/>
        <v>2.819050100275144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107167.05338000134</v>
      </c>
      <c r="G44" s="156">
        <f>(G45-G46)</f>
        <v>164381.1597900018</v>
      </c>
      <c r="H44" s="134">
        <f t="shared" si="2"/>
        <v>53.38777600530473</v>
      </c>
      <c r="I44" s="134">
        <f t="shared" si="3"/>
        <v>0.7577069849059443</v>
      </c>
      <c r="J44" s="155">
        <f>J45-J46</f>
        <v>1603769.9240000248</v>
      </c>
      <c r="K44" s="156">
        <f>K45-K46</f>
        <v>1629405</v>
      </c>
      <c r="L44" s="137">
        <f t="shared" si="6"/>
        <v>1.598426034579684</v>
      </c>
      <c r="M44" s="137">
        <f t="shared" si="5"/>
        <v>1.1904424524357269</v>
      </c>
    </row>
    <row r="45" spans="1:13" s="82" customFormat="1" ht="22.5" customHeight="1" thickBot="1">
      <c r="A45" s="144" t="s">
        <v>128</v>
      </c>
      <c r="B45" s="157">
        <v>10104890.87472</v>
      </c>
      <c r="C45" s="157">
        <v>11156148.05639</v>
      </c>
      <c r="D45" s="136">
        <f>(C45-B45)/B45*100</f>
        <v>10.403449128777757</v>
      </c>
      <c r="E45" s="135">
        <f>C45/C$45*100</f>
        <v>100</v>
      </c>
      <c r="F45" s="157">
        <v>19717803.05338</v>
      </c>
      <c r="G45" s="157">
        <v>21694555.15979</v>
      </c>
      <c r="H45" s="136">
        <f t="shared" si="2"/>
        <v>10.025214782085715</v>
      </c>
      <c r="I45" s="135">
        <f t="shared" si="3"/>
        <v>100</v>
      </c>
      <c r="J45" s="157">
        <v>117401870</v>
      </c>
      <c r="K45" s="157">
        <v>136873899</v>
      </c>
      <c r="L45" s="136">
        <f t="shared" si="6"/>
        <v>16.585791180327877</v>
      </c>
      <c r="M45" s="135">
        <f t="shared" si="5"/>
        <v>100</v>
      </c>
    </row>
    <row r="46" spans="6:11" ht="20.25" customHeight="1" hidden="1">
      <c r="F46" s="152">
        <v>19610636</v>
      </c>
      <c r="G46" s="152">
        <v>21530174</v>
      </c>
      <c r="J46" s="152">
        <v>115798100.07599998</v>
      </c>
      <c r="K46" s="152">
        <v>135244494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00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55">
      <selection activeCell="O72" sqref="O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1519413.842</v>
      </c>
      <c r="D2" s="69">
        <v>1544129.762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70">
        <f>SUM(C2:N2)</f>
        <v>3063543.6040000003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472889.825</v>
      </c>
      <c r="D4" s="23">
        <v>500244.949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70">
        <f>SUM(C4:N4)</f>
        <v>973134.774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179763.464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129">
        <f>SUM(C6:N6)</f>
        <v>374600.118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91336.087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129">
        <f t="shared" si="0"/>
        <v>185207.604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96758.473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29">
        <f t="shared" si="0"/>
        <v>204328.157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120813.792</v>
      </c>
      <c r="D12" s="23">
        <v>144737.286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29">
        <f t="shared" si="0"/>
        <v>265551.078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15875.451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29">
        <f t="shared" si="0"/>
        <v>30848.37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100938.591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29">
        <f t="shared" si="0"/>
        <v>194243.26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29">
        <f t="shared" si="0"/>
        <v>11533.600999999999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111375.484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29">
        <f t="shared" si="0"/>
        <v>259527.906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268229.748</v>
      </c>
      <c r="D22" s="23">
        <v>296338.987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29">
        <f t="shared" si="0"/>
        <v>564568.7350000001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8745811.164</v>
      </c>
      <c r="D24" s="21">
        <v>9353482.777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29">
        <f t="shared" si="0"/>
        <v>18099293.941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589186.01</v>
      </c>
      <c r="D26" s="23">
        <v>638447.071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29">
        <f t="shared" si="0"/>
        <v>1227633.081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90185.238</v>
      </c>
      <c r="D28" s="23">
        <v>104561.108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29">
        <f t="shared" si="0"/>
        <v>194746.346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133847.871</v>
      </c>
      <c r="D30" s="23">
        <v>150525.119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29">
        <f t="shared" si="0"/>
        <v>284372.99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1308953.357</v>
      </c>
      <c r="D32" s="23">
        <v>1393985.348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29">
        <f t="shared" si="0"/>
        <v>2702938.705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1242408.469</v>
      </c>
      <c r="D34" s="23">
        <v>1313712.007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29">
        <f t="shared" si="0"/>
        <v>2556120.476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1584750.044</v>
      </c>
      <c r="D36" s="23">
        <v>1642558.543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29">
        <f t="shared" si="0"/>
        <v>3227308.5870000003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29">
        <f t="shared" si="0"/>
        <v>148372.805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825350.526</v>
      </c>
      <c r="D40" s="23">
        <v>954396.226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29">
        <f t="shared" si="0"/>
        <v>1779746.7519999999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390374.755</v>
      </c>
      <c r="D42" s="23">
        <v>424133.049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29">
        <f t="shared" si="0"/>
        <v>814507.804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483088.945</v>
      </c>
      <c r="D44" s="23">
        <v>502339.475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29">
        <f t="shared" si="0"/>
        <v>985428.4199999999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1252425.279</v>
      </c>
      <c r="D46" s="23">
        <v>1368937.743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29">
        <f t="shared" si="0"/>
        <v>2621363.022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208747.025</v>
      </c>
      <c r="D48" s="23">
        <v>236952.432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29">
        <f t="shared" si="0"/>
        <v>445699.457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277895.074</v>
      </c>
      <c r="D50" s="23">
        <v>135743.288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29">
        <f t="shared" si="0"/>
        <v>413638.362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58951.259</v>
      </c>
      <c r="D52" s="23">
        <v>77191.165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29">
        <f t="shared" si="0"/>
        <v>136142.424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257859.491</v>
      </c>
      <c r="D54" s="23">
        <v>292066.634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29">
        <f t="shared" si="0"/>
        <v>549926.125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5605.214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29">
        <f t="shared" si="0"/>
        <v>11348.583999999999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273182.097</v>
      </c>
      <c r="D58" s="21">
        <v>258535.517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29">
        <f t="shared" si="0"/>
        <v>531717.6140000001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273182.097</v>
      </c>
      <c r="D60" s="23">
        <v>258535.517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29">
        <f t="shared" si="0"/>
        <v>531717.6140000001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9551189.36</v>
      </c>
      <c r="D71" s="126">
        <v>10059447.513</v>
      </c>
      <c r="E71" s="126">
        <v>11811939.456</v>
      </c>
      <c r="F71" s="126">
        <v>11873940.921</v>
      </c>
      <c r="G71" s="126">
        <v>10944490.104</v>
      </c>
      <c r="H71" s="126">
        <v>11353317.719</v>
      </c>
      <c r="I71" s="126">
        <v>11864909.003</v>
      </c>
      <c r="J71" s="126">
        <v>11248235.572</v>
      </c>
      <c r="K71" s="126">
        <v>10755202.238</v>
      </c>
      <c r="L71" s="126">
        <v>11917896.63</v>
      </c>
      <c r="M71" s="126">
        <v>11090009.048</v>
      </c>
      <c r="N71" s="126">
        <v>12483784.031</v>
      </c>
      <c r="O71" s="127">
        <f>SUM(C71:N71)</f>
        <v>134954361.595</v>
      </c>
    </row>
    <row r="72" spans="1:15" ht="13.5" thickBot="1">
      <c r="A72" s="124">
        <v>2012</v>
      </c>
      <c r="B72" s="125" t="s">
        <v>18</v>
      </c>
      <c r="C72" s="126">
        <v>10538407</v>
      </c>
      <c r="D72" s="126">
        <v>11156148.056</v>
      </c>
      <c r="E72" s="126"/>
      <c r="F72" s="126"/>
      <c r="G72" s="126"/>
      <c r="H72" s="126"/>
      <c r="I72" s="126"/>
      <c r="J72" s="126"/>
      <c r="K72" s="126"/>
      <c r="L72" s="126"/>
      <c r="M72" s="126"/>
      <c r="N72" s="132"/>
      <c r="O72" s="127">
        <f>SUM(C72:N72)</f>
        <v>21694555.056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8" sqref="K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171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21</v>
      </c>
      <c r="C6" s="160"/>
      <c r="D6" s="160"/>
      <c r="E6" s="162"/>
      <c r="F6" s="159" t="s">
        <v>175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D)'!B8*1.5905</f>
        <v>2143896.748925215</v>
      </c>
      <c r="C8" s="58">
        <f>'SEKTÖR (U S D)'!C8*1.7511</f>
        <v>2703925.626395799</v>
      </c>
      <c r="D8" s="116">
        <f aca="true" t="shared" si="0" ref="D8:D43">(C8-B8)/B8*100</f>
        <v>26.122007869611235</v>
      </c>
      <c r="E8" s="116">
        <f aca="true" t="shared" si="1" ref="E8:E43">C8/C$45*100</f>
        <v>13.841065520868161</v>
      </c>
      <c r="F8" s="58">
        <f>'SEKTÖR (U S D)'!F8*1.5755</f>
        <v>4317021.358663119</v>
      </c>
      <c r="G8" s="58">
        <f>'SEKTÖR (U S D)'!G8*1.796</f>
        <v>5502124.3131432</v>
      </c>
      <c r="H8" s="116">
        <f aca="true" t="shared" si="2" ref="H8:H45">(G8-F8)/F8*100</f>
        <v>27.45186683178884</v>
      </c>
      <c r="I8" s="116">
        <f aca="true" t="shared" si="3" ref="I8:I45">G8/G$45*100</f>
        <v>14.12125568667182</v>
      </c>
      <c r="J8" s="58">
        <f>'SEKTÖR (U S D)'!J8*1.5144</f>
        <v>23486943.634320002</v>
      </c>
      <c r="K8" s="58">
        <f>'SEKTÖR (U S D)'!K8*1.708</f>
        <v>31096336.293441724</v>
      </c>
      <c r="L8" s="116">
        <f aca="true" t="shared" si="4" ref="L8:L45">(K8-J8)/J8*100</f>
        <v>32.398394519083325</v>
      </c>
      <c r="M8" s="116">
        <f aca="true" t="shared" si="5" ref="M8:M45">K8/K$45*100</f>
        <v>13.301503076265844</v>
      </c>
    </row>
    <row r="9" spans="1:13" s="64" customFormat="1" ht="15.75">
      <c r="A9" s="60" t="s">
        <v>75</v>
      </c>
      <c r="B9" s="61">
        <f>'SEKTÖR (U S D)'!B9*1.5905</f>
        <v>1608367.478712365</v>
      </c>
      <c r="C9" s="61">
        <f>'SEKTÖR (U S D)'!C9*1.7511</f>
        <v>1989976.8164028092</v>
      </c>
      <c r="D9" s="62">
        <f t="shared" si="0"/>
        <v>23.72650173180292</v>
      </c>
      <c r="E9" s="62">
        <f t="shared" si="1"/>
        <v>10.186448633039483</v>
      </c>
      <c r="F9" s="61">
        <f>'SEKTÖR (U S D)'!F9*1.5755</f>
        <v>3207849.46139003</v>
      </c>
      <c r="G9" s="61">
        <f>'SEKTÖR (U S D)'!G9*1.796</f>
        <v>4022046.7468950003</v>
      </c>
      <c r="H9" s="62">
        <f t="shared" si="2"/>
        <v>25.381405683300397</v>
      </c>
      <c r="I9" s="62">
        <f t="shared" si="3"/>
        <v>10.322622184485839</v>
      </c>
      <c r="J9" s="61">
        <f>'SEKTÖR (U S D)'!J9*1.5144</f>
        <v>17396407.2773448</v>
      </c>
      <c r="K9" s="61">
        <f>'SEKTÖR (U S D)'!K9*1.708</f>
        <v>22672072.850212518</v>
      </c>
      <c r="L9" s="62">
        <f t="shared" si="4"/>
        <v>30.326178783697333</v>
      </c>
      <c r="M9" s="63">
        <f t="shared" si="5"/>
        <v>9.698012136112233</v>
      </c>
    </row>
    <row r="10" spans="1:13" ht="14.25">
      <c r="A10" s="44" t="s">
        <v>3</v>
      </c>
      <c r="B10" s="4">
        <f>'SEKTÖR (U S D)'!B10*1.5905</f>
        <v>606717.74172934</v>
      </c>
      <c r="C10" s="4">
        <f>'SEKTÖR (U S D)'!C10*1.7511</f>
        <v>875978.929878702</v>
      </c>
      <c r="D10" s="34">
        <f t="shared" si="0"/>
        <v>44.37997599705611</v>
      </c>
      <c r="E10" s="34">
        <f t="shared" si="1"/>
        <v>4.4840293109364975</v>
      </c>
      <c r="F10" s="4">
        <f>'SEKTÖR (U S D)'!F10*1.5755</f>
        <v>1212201.097167</v>
      </c>
      <c r="G10" s="4">
        <f>'SEKTÖR (U S D)'!G10*1.796</f>
        <v>1747750.0546428002</v>
      </c>
      <c r="H10" s="34">
        <f t="shared" si="2"/>
        <v>44.17987730974805</v>
      </c>
      <c r="I10" s="34">
        <f t="shared" si="3"/>
        <v>4.485617553033154</v>
      </c>
      <c r="J10" s="4">
        <f>'SEKTÖR (U S D)'!J10*1.5144</f>
        <v>6429561.180852</v>
      </c>
      <c r="K10" s="4">
        <f>'SEKTÖR (U S D)'!K10*1.708</f>
        <v>9671704.95970056</v>
      </c>
      <c r="L10" s="34">
        <f t="shared" si="4"/>
        <v>50.425584074136374</v>
      </c>
      <c r="M10" s="45">
        <f t="shared" si="5"/>
        <v>4.137085863112587</v>
      </c>
    </row>
    <row r="11" spans="1:13" ht="14.25">
      <c r="A11" s="44" t="s">
        <v>4</v>
      </c>
      <c r="B11" s="4">
        <f>'SEKTÖR (U S D)'!B11*1.5905</f>
        <v>373531.87420053</v>
      </c>
      <c r="C11" s="4">
        <f>'SEKTÖR (U S D)'!C11*1.7511</f>
        <v>314783.801827911</v>
      </c>
      <c r="D11" s="34">
        <f t="shared" si="0"/>
        <v>-15.727726716323062</v>
      </c>
      <c r="E11" s="34">
        <f t="shared" si="1"/>
        <v>1.6113398917024533</v>
      </c>
      <c r="F11" s="4">
        <f>'SEKTÖR (U S D)'!F11*1.5755</f>
        <v>761431.013724125</v>
      </c>
      <c r="G11" s="4">
        <f>'SEKTÖR (U S D)'!G11*1.796</f>
        <v>672781.8123949601</v>
      </c>
      <c r="H11" s="34">
        <f t="shared" si="2"/>
        <v>-11.642446883741394</v>
      </c>
      <c r="I11" s="34">
        <f t="shared" si="3"/>
        <v>1.7267010800678069</v>
      </c>
      <c r="J11" s="4">
        <f>'SEKTÖR (U S D)'!J11*1.5144</f>
        <v>3495156.8328287997</v>
      </c>
      <c r="K11" s="4">
        <f>'SEKTÖR (U S D)'!K11*1.708</f>
        <v>3807374.36521708</v>
      </c>
      <c r="L11" s="34">
        <f t="shared" si="4"/>
        <v>8.932861880638052</v>
      </c>
      <c r="M11" s="45">
        <f t="shared" si="5"/>
        <v>1.6286099221956114</v>
      </c>
    </row>
    <row r="12" spans="1:13" ht="14.25">
      <c r="A12" s="44" t="s">
        <v>5</v>
      </c>
      <c r="B12" s="4">
        <f>'SEKTÖR (U S D)'!B12*1.5905</f>
        <v>131583.301216125</v>
      </c>
      <c r="C12" s="4">
        <f>'SEKTÖR (U S D)'!C12*1.7511</f>
        <v>159938.622681162</v>
      </c>
      <c r="D12" s="34">
        <f t="shared" si="0"/>
        <v>21.549331262379194</v>
      </c>
      <c r="E12" s="34">
        <f t="shared" si="1"/>
        <v>0.8187063039888993</v>
      </c>
      <c r="F12" s="4">
        <f>'SEKTÖR (U S D)'!F12*1.5755</f>
        <v>267126.897685205</v>
      </c>
      <c r="G12" s="4">
        <f>'SEKTÖR (U S D)'!G12*1.796</f>
        <v>332632.8582208</v>
      </c>
      <c r="H12" s="34">
        <f t="shared" si="2"/>
        <v>24.522412794532713</v>
      </c>
      <c r="I12" s="34">
        <f t="shared" si="3"/>
        <v>0.8537054732667437</v>
      </c>
      <c r="J12" s="4">
        <f>'SEKTÖR (U S D)'!J12*1.5144</f>
        <v>1719069.0443832001</v>
      </c>
      <c r="K12" s="4">
        <f>'SEKTÖR (U S D)'!K12*1.708</f>
        <v>2084537.23636536</v>
      </c>
      <c r="L12" s="34">
        <f t="shared" si="4"/>
        <v>21.259657555714373</v>
      </c>
      <c r="M12" s="45">
        <f t="shared" si="5"/>
        <v>0.8916638346219684</v>
      </c>
    </row>
    <row r="13" spans="1:13" ht="14.25">
      <c r="A13" s="44" t="s">
        <v>6</v>
      </c>
      <c r="B13" s="4">
        <f>'SEKTÖR (U S D)'!B13*1.5905</f>
        <v>162406.3418096</v>
      </c>
      <c r="C13" s="4">
        <f>'SEKTÖR (U S D)'!C13*1.7511</f>
        <v>169433.762805762</v>
      </c>
      <c r="D13" s="34">
        <f t="shared" si="0"/>
        <v>4.327060703331841</v>
      </c>
      <c r="E13" s="34">
        <f t="shared" si="1"/>
        <v>0.8673107682949657</v>
      </c>
      <c r="F13" s="4">
        <f>'SEKTÖR (U S D)'!F13*1.5755</f>
        <v>316638.13342535996</v>
      </c>
      <c r="G13" s="4">
        <f>'SEKTÖR (U S D)'!G13*1.796</f>
        <v>366973.3702414</v>
      </c>
      <c r="H13" s="34">
        <f t="shared" si="2"/>
        <v>15.896770319960662</v>
      </c>
      <c r="I13" s="34">
        <f t="shared" si="3"/>
        <v>0.9418407321331675</v>
      </c>
      <c r="J13" s="4">
        <f>'SEKTÖR (U S D)'!J13*1.5144</f>
        <v>1943662.8148343998</v>
      </c>
      <c r="K13" s="4">
        <f>'SEKTÖR (U S D)'!K13*1.708</f>
        <v>2349635.0333293597</v>
      </c>
      <c r="L13" s="34">
        <f t="shared" si="4"/>
        <v>20.88696739972096</v>
      </c>
      <c r="M13" s="45">
        <f t="shared" si="5"/>
        <v>1.0050598028335556</v>
      </c>
    </row>
    <row r="14" spans="1:13" ht="14.25">
      <c r="A14" s="44" t="s">
        <v>7</v>
      </c>
      <c r="B14" s="4">
        <f>'SEKTÖR (U S D)'!B14*1.5905</f>
        <v>212579.64039945003</v>
      </c>
      <c r="C14" s="4">
        <f>'SEKTÖR (U S D)'!C14*1.7511</f>
        <v>253449.461146869</v>
      </c>
      <c r="D14" s="34">
        <f t="shared" si="0"/>
        <v>19.225651464374526</v>
      </c>
      <c r="E14" s="34">
        <f t="shared" si="1"/>
        <v>1.29737688186289</v>
      </c>
      <c r="F14" s="4">
        <f>'SEKTÖR (U S D)'!F14*1.5755</f>
        <v>392317.996417265</v>
      </c>
      <c r="G14" s="4">
        <f>'SEKTÖR (U S D)'!G14*1.796</f>
        <v>476929.73529776</v>
      </c>
      <c r="H14" s="34">
        <f t="shared" si="2"/>
        <v>21.567131677156848</v>
      </c>
      <c r="I14" s="34">
        <f t="shared" si="3"/>
        <v>1.224044814950566</v>
      </c>
      <c r="J14" s="4">
        <f>'SEKTÖR (U S D)'!J14*1.5144</f>
        <v>2423984.8387031998</v>
      </c>
      <c r="K14" s="4">
        <f>'SEKTÖR (U S D)'!K14*1.708</f>
        <v>3038203.33090932</v>
      </c>
      <c r="L14" s="34">
        <f t="shared" si="4"/>
        <v>25.339205196296493</v>
      </c>
      <c r="M14" s="45">
        <f t="shared" si="5"/>
        <v>1.299595893582311</v>
      </c>
    </row>
    <row r="15" spans="1:13" ht="14.25">
      <c r="A15" s="44" t="s">
        <v>8</v>
      </c>
      <c r="B15" s="4">
        <f>'SEKTÖR (U S D)'!B15*1.5905</f>
        <v>24603.054779785</v>
      </c>
      <c r="C15" s="4">
        <f>'SEKTÖR (U S D)'!C15*1.7511</f>
        <v>27799.503034095003</v>
      </c>
      <c r="D15" s="34">
        <f t="shared" si="0"/>
        <v>12.992078759814618</v>
      </c>
      <c r="E15" s="34">
        <f t="shared" si="1"/>
        <v>0.14230226570816157</v>
      </c>
      <c r="F15" s="4">
        <f>'SEKTÖR (U S D)'!F15*1.5755</f>
        <v>43880.655168535</v>
      </c>
      <c r="G15" s="4">
        <f>'SEKTÖR (U S D)'!G15*1.796</f>
        <v>55403.67293308</v>
      </c>
      <c r="H15" s="34">
        <f t="shared" si="2"/>
        <v>26.259903641565685</v>
      </c>
      <c r="I15" s="34">
        <f t="shared" si="3"/>
        <v>0.1421940666807321</v>
      </c>
      <c r="J15" s="4">
        <f>'SEKTÖR (U S D)'!J15*1.5144</f>
        <v>261314.37980879997</v>
      </c>
      <c r="K15" s="4">
        <f>'SEKTÖR (U S D)'!K15*1.708</f>
        <v>314548.94272059994</v>
      </c>
      <c r="L15" s="34">
        <f t="shared" si="4"/>
        <v>20.371845954574308</v>
      </c>
      <c r="M15" s="45">
        <f t="shared" si="5"/>
        <v>0.13454876773109237</v>
      </c>
    </row>
    <row r="16" spans="1:13" ht="14.25">
      <c r="A16" s="44" t="s">
        <v>144</v>
      </c>
      <c r="B16" s="4">
        <f>'SEKTÖR (U S D)'!B16*1.5905</f>
        <v>85269.39577609001</v>
      </c>
      <c r="C16" s="4">
        <f>'SEKTÖR (U S D)'!C16*1.7511</f>
        <v>176753.567067831</v>
      </c>
      <c r="D16" s="34">
        <f t="shared" si="0"/>
        <v>107.28840102487702</v>
      </c>
      <c r="E16" s="34">
        <f t="shared" si="1"/>
        <v>0.9047799536165582</v>
      </c>
      <c r="F16" s="4">
        <f>'SEKTÖR (U S D)'!F16*1.5755</f>
        <v>194397.99574277498</v>
      </c>
      <c r="G16" s="4">
        <f>'SEKTÖR (U S D)'!G16*1.796</f>
        <v>348860.89548084</v>
      </c>
      <c r="H16" s="34">
        <f t="shared" si="2"/>
        <v>79.45704334444292</v>
      </c>
      <c r="I16" s="34">
        <f t="shared" si="3"/>
        <v>0.895354889092274</v>
      </c>
      <c r="J16" s="4">
        <f>'SEKTÖR (U S D)'!J16*1.5144</f>
        <v>1034857.2076224</v>
      </c>
      <c r="K16" s="4">
        <f>'SEKTÖR (U S D)'!K16*1.708</f>
        <v>1277544.0758586798</v>
      </c>
      <c r="L16" s="34">
        <f t="shared" si="4"/>
        <v>23.451242011818863</v>
      </c>
      <c r="M16" s="45">
        <f t="shared" si="5"/>
        <v>0.546471336518294</v>
      </c>
    </row>
    <row r="17" spans="1:13" ht="14.25">
      <c r="A17" s="81" t="s">
        <v>148</v>
      </c>
      <c r="B17" s="4">
        <f>'SEKTÖR (U S D)'!B17*1.5905</f>
        <v>11676.128801445</v>
      </c>
      <c r="C17" s="4">
        <f>'SEKTÖR (U S D)'!C17*1.7511</f>
        <v>11839.167960477</v>
      </c>
      <c r="D17" s="34">
        <f t="shared" si="0"/>
        <v>1.3963460133449572</v>
      </c>
      <c r="E17" s="34">
        <f t="shared" si="1"/>
        <v>0.06060325692905672</v>
      </c>
      <c r="F17" s="4">
        <f>'SEKTÖR (U S D)'!F17*1.5755</f>
        <v>19855.672059765</v>
      </c>
      <c r="G17" s="4">
        <f>'SEKTÖR (U S D)'!G17*1.796</f>
        <v>20714.34768336</v>
      </c>
      <c r="H17" s="34">
        <f t="shared" si="2"/>
        <v>4.324586047807461</v>
      </c>
      <c r="I17" s="34">
        <f t="shared" si="3"/>
        <v>0.05316357526139588</v>
      </c>
      <c r="J17" s="4">
        <f>'SEKTÖR (U S D)'!J17*1.5144</f>
        <v>88802.4942264</v>
      </c>
      <c r="K17" s="4">
        <f>'SEKTÖR (U S D)'!K17*1.708</f>
        <v>128526.60557156</v>
      </c>
      <c r="L17" s="34">
        <f t="shared" si="4"/>
        <v>44.73310315348154</v>
      </c>
      <c r="M17" s="45">
        <f t="shared" si="5"/>
        <v>0.05497744246329975</v>
      </c>
    </row>
    <row r="18" spans="1:13" s="64" customFormat="1" ht="15.75">
      <c r="A18" s="42" t="s">
        <v>76</v>
      </c>
      <c r="B18" s="3">
        <f>'SEKTÖR (U S D)'!B18*1.5905</f>
        <v>135922.87697229002</v>
      </c>
      <c r="C18" s="3">
        <f>'SEKTÖR (U S D)'!C18*1.7511</f>
        <v>195029.610435153</v>
      </c>
      <c r="D18" s="33">
        <f t="shared" si="0"/>
        <v>43.48549322930592</v>
      </c>
      <c r="E18" s="33">
        <f t="shared" si="1"/>
        <v>0.9983327907360151</v>
      </c>
      <c r="F18" s="3">
        <f>'SEKTÖR (U S D)'!F18*1.5755</f>
        <v>316244.90220616997</v>
      </c>
      <c r="G18" s="3">
        <f>'SEKTÖR (U S D)'!G18*1.796</f>
        <v>466112.11964295997</v>
      </c>
      <c r="H18" s="33">
        <f t="shared" si="2"/>
        <v>47.38960735534224</v>
      </c>
      <c r="I18" s="33">
        <f t="shared" si="3"/>
        <v>1.1962812989179177</v>
      </c>
      <c r="J18" s="3">
        <f>'SEKTÖR (U S D)'!J18*1.5144</f>
        <v>1520796.3470496</v>
      </c>
      <c r="K18" s="3">
        <f>'SEKTÖR (U S D)'!K18*1.708</f>
        <v>2527262.2847648403</v>
      </c>
      <c r="L18" s="33">
        <f t="shared" si="4"/>
        <v>66.18019169153192</v>
      </c>
      <c r="M18" s="43">
        <f t="shared" si="5"/>
        <v>1.081040117977497</v>
      </c>
    </row>
    <row r="19" spans="1:13" ht="14.25">
      <c r="A19" s="44" t="s">
        <v>110</v>
      </c>
      <c r="B19" s="4">
        <f>'SEKTÖR (U S D)'!B19*1.5905</f>
        <v>135922.87697229002</v>
      </c>
      <c r="C19" s="4">
        <f>'SEKTÖR (U S D)'!C19*1.7511</f>
        <v>195029.610435153</v>
      </c>
      <c r="D19" s="34">
        <f t="shared" si="0"/>
        <v>43.48549322930592</v>
      </c>
      <c r="E19" s="34">
        <f t="shared" si="1"/>
        <v>0.9983327907360151</v>
      </c>
      <c r="F19" s="4">
        <f>'SEKTÖR (U S D)'!F19*1.5755</f>
        <v>316244.90220616997</v>
      </c>
      <c r="G19" s="4">
        <f>'SEKTÖR (U S D)'!G19*1.796</f>
        <v>466112.11964295997</v>
      </c>
      <c r="H19" s="34">
        <f t="shared" si="2"/>
        <v>47.38960735534224</v>
      </c>
      <c r="I19" s="34">
        <f t="shared" si="3"/>
        <v>1.1962812989179177</v>
      </c>
      <c r="J19" s="4">
        <f>'SEKTÖR (U S D)'!J19*1.5144</f>
        <v>1520796.3470496</v>
      </c>
      <c r="K19" s="4">
        <f>'SEKTÖR (U S D)'!K19*1.708</f>
        <v>2527262.2847648403</v>
      </c>
      <c r="L19" s="34">
        <f t="shared" si="4"/>
        <v>66.18019169153192</v>
      </c>
      <c r="M19" s="45">
        <f t="shared" si="5"/>
        <v>1.081040117977497</v>
      </c>
    </row>
    <row r="20" spans="1:13" s="64" customFormat="1" ht="15.75">
      <c r="A20" s="42" t="s">
        <v>77</v>
      </c>
      <c r="B20" s="3">
        <f>'SEKTÖR (U S D)'!B20*1.5905</f>
        <v>399606.39324056</v>
      </c>
      <c r="C20" s="3">
        <f>'SEKTÖR (U S D)'!C20*1.7511</f>
        <v>518919.19955783704</v>
      </c>
      <c r="D20" s="33">
        <f t="shared" si="0"/>
        <v>29.85758194450398</v>
      </c>
      <c r="E20" s="33">
        <f t="shared" si="1"/>
        <v>2.656284097092665</v>
      </c>
      <c r="F20" s="3">
        <f>'SEKTÖR (U S D)'!F20*1.5755</f>
        <v>792926.99506692</v>
      </c>
      <c r="G20" s="3">
        <f>'SEKTÖR (U S D)'!G20*1.796</f>
        <v>1013965.44660524</v>
      </c>
      <c r="H20" s="33">
        <f t="shared" si="2"/>
        <v>27.87626766568406</v>
      </c>
      <c r="I20" s="33">
        <f t="shared" si="3"/>
        <v>2.6023522032680613</v>
      </c>
      <c r="J20" s="3">
        <f>'SEKTÖR (U S D)'!J20*1.5144</f>
        <v>4569740.0084112</v>
      </c>
      <c r="K20" s="3">
        <f>'SEKTÖR (U S D)'!K20*1.708</f>
        <v>5897001.160172359</v>
      </c>
      <c r="L20" s="33">
        <f t="shared" si="4"/>
        <v>29.044565977892894</v>
      </c>
      <c r="M20" s="43">
        <f t="shared" si="5"/>
        <v>2.5224508229067104</v>
      </c>
    </row>
    <row r="21" spans="1:13" ht="15" thickBot="1">
      <c r="A21" s="44" t="s">
        <v>9</v>
      </c>
      <c r="B21" s="4">
        <f>'SEKTÖR (U S D)'!B21*1.5905</f>
        <v>399606.39324056</v>
      </c>
      <c r="C21" s="4">
        <f>'SEKTÖR (U S D)'!C21*1.7511</f>
        <v>518919.19955783704</v>
      </c>
      <c r="D21" s="34">
        <f t="shared" si="0"/>
        <v>29.85758194450398</v>
      </c>
      <c r="E21" s="34">
        <f t="shared" si="1"/>
        <v>2.656284097092665</v>
      </c>
      <c r="F21" s="4">
        <f>'SEKTÖR (U S D)'!F21*1.5755</f>
        <v>792926.99506692</v>
      </c>
      <c r="G21" s="4">
        <f>'SEKTÖR (U S D)'!G21*1.796</f>
        <v>1013965.44660524</v>
      </c>
      <c r="H21" s="34">
        <f t="shared" si="2"/>
        <v>27.87626766568406</v>
      </c>
      <c r="I21" s="34">
        <f t="shared" si="3"/>
        <v>2.6023522032680613</v>
      </c>
      <c r="J21" s="4">
        <f>'SEKTÖR (U S D)'!J21*1.5144</f>
        <v>4569740.0084112</v>
      </c>
      <c r="K21" s="4">
        <f>'SEKTÖR (U S D)'!K21*1.708</f>
        <v>5897001.160172359</v>
      </c>
      <c r="L21" s="34">
        <f t="shared" si="4"/>
        <v>29.044565977892894</v>
      </c>
      <c r="M21" s="45">
        <f t="shared" si="5"/>
        <v>2.5224508229067104</v>
      </c>
    </row>
    <row r="22" spans="1:13" ht="18" thickBot="1" thickTop="1">
      <c r="A22" s="51" t="s">
        <v>10</v>
      </c>
      <c r="B22" s="58">
        <f>'SEKTÖR (U S D)'!B22*1.5905</f>
        <v>13535875.277599484</v>
      </c>
      <c r="C22" s="58">
        <f>'SEKTÖR (U S D)'!C22*1.7511</f>
        <v>16378883.69131252</v>
      </c>
      <c r="D22" s="59">
        <f t="shared" si="0"/>
        <v>21.003506278001318</v>
      </c>
      <c r="E22" s="59">
        <f t="shared" si="1"/>
        <v>83.84150810845978</v>
      </c>
      <c r="F22" s="58">
        <f>'SEKTÖR (U S D)'!F22*1.5755</f>
        <v>25896312.107517358</v>
      </c>
      <c r="G22" s="58">
        <f>'SEKTÖR (U S D)'!G22*1.796</f>
        <v>32506331.919275243</v>
      </c>
      <c r="H22" s="59">
        <f t="shared" si="2"/>
        <v>25.524946503247786</v>
      </c>
      <c r="I22" s="59">
        <f t="shared" si="3"/>
        <v>83.42781775602536</v>
      </c>
      <c r="J22" s="58">
        <f>'SEKTÖR (U S D)'!J22*1.5144</f>
        <v>146251524.5154672</v>
      </c>
      <c r="K22" s="58">
        <f>'SEKTÖR (U S D)'!K22*1.708</f>
        <v>193310867.17145532</v>
      </c>
      <c r="L22" s="59">
        <f t="shared" si="4"/>
        <v>32.17699289760993</v>
      </c>
      <c r="M22" s="59">
        <f t="shared" si="5"/>
        <v>82.68900458537388</v>
      </c>
    </row>
    <row r="23" spans="1:13" s="64" customFormat="1" ht="15.75">
      <c r="A23" s="42" t="s">
        <v>78</v>
      </c>
      <c r="B23" s="3">
        <f>'SEKTÖR (U S D)'!B23*1.5905</f>
        <v>1327039.54353147</v>
      </c>
      <c r="C23" s="3">
        <f>'SEKTÖR (U S D)'!C23*1.7511</f>
        <v>1564666.159055883</v>
      </c>
      <c r="D23" s="33">
        <f t="shared" si="0"/>
        <v>17.906521074123354</v>
      </c>
      <c r="E23" s="33">
        <f t="shared" si="1"/>
        <v>8.009335247376924</v>
      </c>
      <c r="F23" s="3">
        <f>'SEKTÖR (U S D)'!F23*1.5755</f>
        <v>2570999.446753005</v>
      </c>
      <c r="G23" s="3">
        <f>'SEKTÖR (U S D)'!G23*1.796</f>
        <v>3065327.34220716</v>
      </c>
      <c r="H23" s="33">
        <f t="shared" si="2"/>
        <v>19.227071249605164</v>
      </c>
      <c r="I23" s="33">
        <f t="shared" si="3"/>
        <v>7.867192505856943</v>
      </c>
      <c r="J23" s="3">
        <f>'SEKTÖR (U S D)'!J23*1.5144</f>
        <v>14384536.1597856</v>
      </c>
      <c r="K23" s="3">
        <f>'SEKTÖR (U S D)'!K23*1.708</f>
        <v>19006210.36258924</v>
      </c>
      <c r="L23" s="33">
        <f t="shared" si="4"/>
        <v>32.129462858345825</v>
      </c>
      <c r="M23" s="43">
        <f t="shared" si="5"/>
        <v>8.129934125373312</v>
      </c>
    </row>
    <row r="24" spans="1:13" ht="14.25">
      <c r="A24" s="44" t="s">
        <v>11</v>
      </c>
      <c r="B24" s="4">
        <f>'SEKTÖR (U S D)'!B24*1.5905</f>
        <v>998225.4428263801</v>
      </c>
      <c r="C24" s="4">
        <f>'SEKTÖR (U S D)'!C24*1.7511</f>
        <v>1117984.666045611</v>
      </c>
      <c r="D24" s="34">
        <f t="shared" si="0"/>
        <v>11.997212060648751</v>
      </c>
      <c r="E24" s="34">
        <f t="shared" si="1"/>
        <v>5.7228271602608505</v>
      </c>
      <c r="F24" s="4">
        <f>'SEKTÖR (U S D)'!F24*1.5755</f>
        <v>1944999.6392720398</v>
      </c>
      <c r="G24" s="4">
        <f>'SEKTÖR (U S D)'!G24*1.796</f>
        <v>2204829.01390704</v>
      </c>
      <c r="H24" s="34">
        <f t="shared" si="2"/>
        <v>13.358839219746452</v>
      </c>
      <c r="I24" s="34">
        <f t="shared" si="3"/>
        <v>5.658715157780093</v>
      </c>
      <c r="J24" s="4">
        <f>'SEKTÖR (U S D)'!J24*1.5144</f>
        <v>10301753.667254401</v>
      </c>
      <c r="K24" s="4">
        <f>'SEKTÖR (U S D)'!K24*1.708</f>
        <v>13566130.60254508</v>
      </c>
      <c r="L24" s="34">
        <f t="shared" si="4"/>
        <v>31.687584859138777</v>
      </c>
      <c r="M24" s="45">
        <f t="shared" si="5"/>
        <v>5.8029320959213715</v>
      </c>
    </row>
    <row r="25" spans="1:13" ht="14.25">
      <c r="A25" s="44" t="s">
        <v>12</v>
      </c>
      <c r="B25" s="4">
        <f>'SEKTÖR (U S D)'!B25*1.5905</f>
        <v>161778.27944379998</v>
      </c>
      <c r="C25" s="4">
        <f>'SEKTÖR (U S D)'!C25*1.7511</f>
        <v>183096.95630635502</v>
      </c>
      <c r="D25" s="34">
        <f t="shared" si="0"/>
        <v>13.177712691623048</v>
      </c>
      <c r="E25" s="34">
        <f t="shared" si="1"/>
        <v>0.9372509895125465</v>
      </c>
      <c r="F25" s="4">
        <f>'SEKTÖR (U S D)'!F25*1.5755</f>
        <v>300853.94035566</v>
      </c>
      <c r="G25" s="4">
        <f>'SEKTÖR (U S D)'!G25*1.796</f>
        <v>349764.43826012</v>
      </c>
      <c r="H25" s="34">
        <f t="shared" si="2"/>
        <v>16.257223637037814</v>
      </c>
      <c r="I25" s="34">
        <f t="shared" si="3"/>
        <v>0.8976738404434059</v>
      </c>
      <c r="J25" s="4">
        <f>'SEKTÖR (U S D)'!J25*1.5144</f>
        <v>2063835.5629056</v>
      </c>
      <c r="K25" s="4">
        <f>'SEKTÖR (U S D)'!K25*1.708</f>
        <v>2524642.9742254</v>
      </c>
      <c r="L25" s="34">
        <f t="shared" si="4"/>
        <v>22.327719301001178</v>
      </c>
      <c r="M25" s="45">
        <f t="shared" si="5"/>
        <v>1.0799197040847066</v>
      </c>
    </row>
    <row r="26" spans="1:13" ht="14.25">
      <c r="A26" s="44" t="s">
        <v>13</v>
      </c>
      <c r="B26" s="4">
        <f>'SEKTÖR (U S D)'!B26*1.5905</f>
        <v>167035.82126129</v>
      </c>
      <c r="C26" s="4">
        <f>'SEKTÖR (U S D)'!C26*1.7511</f>
        <v>263584.536703917</v>
      </c>
      <c r="D26" s="34">
        <f t="shared" si="0"/>
        <v>57.801203785862356</v>
      </c>
      <c r="E26" s="34">
        <f t="shared" si="1"/>
        <v>1.349257097603527</v>
      </c>
      <c r="F26" s="4">
        <f>'SEKTÖR (U S D)'!F26*1.5755</f>
        <v>325145.867125305</v>
      </c>
      <c r="G26" s="4">
        <f>'SEKTÖR (U S D)'!G26*1.796</f>
        <v>510733.89003999997</v>
      </c>
      <c r="H26" s="34">
        <f t="shared" si="2"/>
        <v>57.078389018296484</v>
      </c>
      <c r="I26" s="34">
        <f t="shared" si="3"/>
        <v>1.3108035076334454</v>
      </c>
      <c r="J26" s="4">
        <f>'SEKTÖR (U S D)'!J26*1.5144</f>
        <v>2018945.4152256</v>
      </c>
      <c r="K26" s="4">
        <f>'SEKTÖR (U S D)'!K26*1.708</f>
        <v>2915436.7858187603</v>
      </c>
      <c r="L26" s="34">
        <f t="shared" si="4"/>
        <v>44.40394296113177</v>
      </c>
      <c r="M26" s="45">
        <f t="shared" si="5"/>
        <v>1.2470823253672347</v>
      </c>
    </row>
    <row r="27" spans="1:13" s="64" customFormat="1" ht="15.75">
      <c r="A27" s="42" t="s">
        <v>79</v>
      </c>
      <c r="B27" s="3">
        <f>'SEKTÖR (U S D)'!B27*1.5905</f>
        <v>1819844.3334832</v>
      </c>
      <c r="C27" s="3">
        <f>'SEKTÖR (U S D)'!C27*1.7511</f>
        <v>2441007.74218236</v>
      </c>
      <c r="D27" s="33">
        <f t="shared" si="0"/>
        <v>34.1327770332008</v>
      </c>
      <c r="E27" s="33">
        <f t="shared" si="1"/>
        <v>12.495220936060948</v>
      </c>
      <c r="F27" s="3">
        <f>'SEKTÖR (U S D)'!F27*1.5755</f>
        <v>3662839.3213368547</v>
      </c>
      <c r="G27" s="3">
        <f>'SEKTÖR (U S D)'!G27*1.796</f>
        <v>4854477.91263544</v>
      </c>
      <c r="H27" s="33">
        <f t="shared" si="2"/>
        <v>32.533193153110076</v>
      </c>
      <c r="I27" s="33">
        <f t="shared" si="3"/>
        <v>12.459064886242931</v>
      </c>
      <c r="J27" s="3">
        <f>'SEKTÖR (U S D)'!J27*1.5144</f>
        <v>19574246.614802398</v>
      </c>
      <c r="K27" s="3">
        <f>'SEKTÖR (U S D)'!K27*1.708</f>
        <v>27581357.0401488</v>
      </c>
      <c r="L27" s="33">
        <f t="shared" si="4"/>
        <v>40.90635304089446</v>
      </c>
      <c r="M27" s="43">
        <f t="shared" si="5"/>
        <v>11.797965588457446</v>
      </c>
    </row>
    <row r="28" spans="1:13" ht="14.25">
      <c r="A28" s="44" t="s">
        <v>14</v>
      </c>
      <c r="B28" s="4">
        <f>'SEKTÖR (U S D)'!B28*1.5905</f>
        <v>1819844.3334832</v>
      </c>
      <c r="C28" s="4">
        <f>'SEKTÖR (U S D)'!C28*1.7511</f>
        <v>2441007.74218236</v>
      </c>
      <c r="D28" s="34">
        <f t="shared" si="0"/>
        <v>34.1327770332008</v>
      </c>
      <c r="E28" s="34">
        <f t="shared" si="1"/>
        <v>12.495220936060948</v>
      </c>
      <c r="F28" s="4">
        <f>'SEKTÖR (U S D)'!F28*1.5755</f>
        <v>3662839.3213368547</v>
      </c>
      <c r="G28" s="4">
        <f>'SEKTÖR (U S D)'!G28*1.796</f>
        <v>4854477.91263544</v>
      </c>
      <c r="H28" s="34">
        <f t="shared" si="2"/>
        <v>32.533193153110076</v>
      </c>
      <c r="I28" s="34">
        <f t="shared" si="3"/>
        <v>12.459064886242931</v>
      </c>
      <c r="J28" s="4">
        <f>'SEKTÖR (U S D)'!J28*1.5144</f>
        <v>19574246.614802398</v>
      </c>
      <c r="K28" s="4">
        <f>'SEKTÖR (U S D)'!K28*1.708</f>
        <v>27581357.0401488</v>
      </c>
      <c r="L28" s="34">
        <f t="shared" si="4"/>
        <v>40.90635304089446</v>
      </c>
      <c r="M28" s="45">
        <f t="shared" si="5"/>
        <v>11.797965588457446</v>
      </c>
    </row>
    <row r="29" spans="1:13" s="64" customFormat="1" ht="15.75">
      <c r="A29" s="42" t="s">
        <v>80</v>
      </c>
      <c r="B29" s="3">
        <f>'SEKTÖR (U S D)'!B29*1.5905</f>
        <v>10388991.400584815</v>
      </c>
      <c r="C29" s="3">
        <f>'SEKTÖR (U S D)'!C29*1.7511</f>
        <v>12373209.790074278</v>
      </c>
      <c r="D29" s="33">
        <f t="shared" si="0"/>
        <v>19.099239887500218</v>
      </c>
      <c r="E29" s="33">
        <f t="shared" si="1"/>
        <v>63.336951925021914</v>
      </c>
      <c r="F29" s="3">
        <f>'SEKTÖR (U S D)'!F29*1.5755</f>
        <v>19662473.3394275</v>
      </c>
      <c r="G29" s="3">
        <f>'SEKTÖR (U S D)'!G29*1.796</f>
        <v>24586526.664432637</v>
      </c>
      <c r="H29" s="33">
        <f t="shared" si="2"/>
        <v>25.042898927325417</v>
      </c>
      <c r="I29" s="33">
        <f t="shared" si="3"/>
        <v>63.10156036392548</v>
      </c>
      <c r="J29" s="3">
        <f>'SEKTÖR (U S D)'!J29*1.5144</f>
        <v>112292741.7393648</v>
      </c>
      <c r="K29" s="3">
        <f>'SEKTÖR (U S D)'!K29*1.708</f>
        <v>146723299.77384126</v>
      </c>
      <c r="L29" s="33">
        <f t="shared" si="4"/>
        <v>30.661427890318087</v>
      </c>
      <c r="M29" s="43">
        <f t="shared" si="5"/>
        <v>62.76110487373491</v>
      </c>
    </row>
    <row r="30" spans="1:13" ht="14.25">
      <c r="A30" s="44" t="s">
        <v>15</v>
      </c>
      <c r="B30" s="4">
        <f>'SEKTÖR (U S D)'!B30*1.5905</f>
        <v>2050569.35262799</v>
      </c>
      <c r="C30" s="4">
        <f>'SEKTÖR (U S D)'!C30*1.7511</f>
        <v>2300441.095422678</v>
      </c>
      <c r="D30" s="34">
        <f t="shared" si="0"/>
        <v>12.185481192062822</v>
      </c>
      <c r="E30" s="34">
        <f t="shared" si="1"/>
        <v>11.775677414280409</v>
      </c>
      <c r="F30" s="4">
        <f>'SEKTÖR (U S D)'!F30*1.5755</f>
        <v>4075828.5434343796</v>
      </c>
      <c r="G30" s="4">
        <f>'SEKTÖR (U S D)'!G30*1.796</f>
        <v>4590792.37446496</v>
      </c>
      <c r="H30" s="34">
        <f t="shared" si="2"/>
        <v>12.634580320119667</v>
      </c>
      <c r="I30" s="34">
        <f t="shared" si="3"/>
        <v>11.782313382012404</v>
      </c>
      <c r="J30" s="4">
        <f>'SEKTÖR (U S D)'!J30*1.5144</f>
        <v>22580181.5221224</v>
      </c>
      <c r="K30" s="4">
        <f>'SEKTÖR (U S D)'!K30*1.708</f>
        <v>27557631.70128584</v>
      </c>
      <c r="L30" s="34">
        <f t="shared" si="4"/>
        <v>22.04344625966314</v>
      </c>
      <c r="M30" s="45">
        <f t="shared" si="5"/>
        <v>11.787817040252504</v>
      </c>
    </row>
    <row r="31" spans="1:13" ht="14.25">
      <c r="A31" s="44" t="s">
        <v>121</v>
      </c>
      <c r="B31" s="4">
        <f>'SEKTÖR (U S D)'!B31*1.5905</f>
        <v>2597470.810177855</v>
      </c>
      <c r="C31" s="4">
        <f>'SEKTÖR (U S D)'!C31*1.7511</f>
        <v>2876284.2640169044</v>
      </c>
      <c r="D31" s="34">
        <f t="shared" si="0"/>
        <v>10.734036076423056</v>
      </c>
      <c r="E31" s="34">
        <f t="shared" si="1"/>
        <v>14.723348366636083</v>
      </c>
      <c r="F31" s="4">
        <f>'SEKTÖR (U S D)'!F31*1.5755</f>
        <v>4918382.756013129</v>
      </c>
      <c r="G31" s="4">
        <f>'SEKTÖR (U S D)'!G31*1.796</f>
        <v>5796246.22176708</v>
      </c>
      <c r="H31" s="34">
        <f t="shared" si="2"/>
        <v>17.848620355556726</v>
      </c>
      <c r="I31" s="34">
        <f t="shared" si="3"/>
        <v>14.87612243237736</v>
      </c>
      <c r="J31" s="4">
        <f>'SEKTÖR (U S D)'!J31*1.5144</f>
        <v>26763468.039919198</v>
      </c>
      <c r="K31" s="4">
        <f>'SEKTÖR (U S D)'!K31*1.708</f>
        <v>35059464.942237124</v>
      </c>
      <c r="L31" s="34">
        <f t="shared" si="4"/>
        <v>30.997465985887878</v>
      </c>
      <c r="M31" s="45">
        <f t="shared" si="5"/>
        <v>14.996737119792286</v>
      </c>
    </row>
    <row r="32" spans="1:13" ht="14.25">
      <c r="A32" s="44" t="s">
        <v>122</v>
      </c>
      <c r="B32" s="4">
        <f>'SEKTÖR (U S D)'!B32*1.5905</f>
        <v>118567.124298475</v>
      </c>
      <c r="C32" s="4">
        <f>'SEKTÖR (U S D)'!C32*1.7511</f>
        <v>196698.18138984</v>
      </c>
      <c r="D32" s="34">
        <f t="shared" si="0"/>
        <v>65.8960547062622</v>
      </c>
      <c r="E32" s="34">
        <f t="shared" si="1"/>
        <v>1.0068740019603875</v>
      </c>
      <c r="F32" s="4">
        <f>'SEKTÖR (U S D)'!F32*1.5755</f>
        <v>227890.80214811</v>
      </c>
      <c r="G32" s="4">
        <f>'SEKTÖR (U S D)'!G32*1.796</f>
        <v>266477.55801348</v>
      </c>
      <c r="H32" s="34">
        <f t="shared" si="2"/>
        <v>16.93212516768966</v>
      </c>
      <c r="I32" s="34">
        <f t="shared" si="3"/>
        <v>0.6839172503753527</v>
      </c>
      <c r="J32" s="4">
        <f>'SEKTÖR (U S D)'!J32*1.5144</f>
        <v>1763425.7007456</v>
      </c>
      <c r="K32" s="4">
        <f>'SEKTÖR (U S D)'!K32*1.708</f>
        <v>2279658.5380352004</v>
      </c>
      <c r="L32" s="34">
        <f t="shared" si="4"/>
        <v>29.274430846240374</v>
      </c>
      <c r="M32" s="45">
        <f t="shared" si="5"/>
        <v>0.9751272551971361</v>
      </c>
    </row>
    <row r="33" spans="1:13" ht="14.25">
      <c r="A33" s="44" t="s">
        <v>32</v>
      </c>
      <c r="B33" s="4">
        <f>'SEKTÖR (U S D)'!B33*1.5905</f>
        <v>1207655.031954175</v>
      </c>
      <c r="C33" s="4">
        <f>'SEKTÖR (U S D)'!C33*1.7511</f>
        <v>1671243.2319614852</v>
      </c>
      <c r="D33" s="34">
        <f t="shared" si="0"/>
        <v>38.38746891628082</v>
      </c>
      <c r="E33" s="34">
        <f t="shared" si="1"/>
        <v>8.554890285839676</v>
      </c>
      <c r="F33" s="4">
        <f>'SEKTÖR (U S D)'!F33*1.5755</f>
        <v>2358656.58434409</v>
      </c>
      <c r="G33" s="4">
        <f>'SEKTÖR (U S D)'!G33*1.796</f>
        <v>3196425.1667716</v>
      </c>
      <c r="H33" s="34">
        <f t="shared" si="2"/>
        <v>35.51888765784367</v>
      </c>
      <c r="I33" s="34">
        <f t="shared" si="3"/>
        <v>8.203656350597546</v>
      </c>
      <c r="J33" s="4">
        <f>'SEKTÖR (U S D)'!J33*1.5144</f>
        <v>15051028.906243201</v>
      </c>
      <c r="K33" s="4">
        <f>'SEKTÖR (U S D)'!K33*1.708</f>
        <v>19608910.4537298</v>
      </c>
      <c r="L33" s="34">
        <f t="shared" si="4"/>
        <v>30.28285691216751</v>
      </c>
      <c r="M33" s="45">
        <f t="shared" si="5"/>
        <v>8.387739965930248</v>
      </c>
    </row>
    <row r="34" spans="1:13" ht="14.25">
      <c r="A34" s="44" t="s">
        <v>31</v>
      </c>
      <c r="B34" s="4">
        <f>'SEKTÖR (U S D)'!B34*1.5905</f>
        <v>545786.974095945</v>
      </c>
      <c r="C34" s="4">
        <f>'SEKTÖR (U S D)'!C34*1.7511</f>
        <v>742699.382944428</v>
      </c>
      <c r="D34" s="34">
        <f t="shared" si="0"/>
        <v>36.07862008334911</v>
      </c>
      <c r="E34" s="34">
        <f t="shared" si="1"/>
        <v>3.8017875644547914</v>
      </c>
      <c r="F34" s="4">
        <f>'SEKTÖR (U S D)'!F34*1.5755</f>
        <v>1085457.4299477248</v>
      </c>
      <c r="G34" s="4">
        <f>'SEKTÖR (U S D)'!G34*1.796</f>
        <v>1462856.01767224</v>
      </c>
      <c r="H34" s="34">
        <f t="shared" si="2"/>
        <v>34.768621717637565</v>
      </c>
      <c r="I34" s="34">
        <f t="shared" si="3"/>
        <v>3.7544342298829796</v>
      </c>
      <c r="J34" s="4">
        <f>'SEKTÖR (U S D)'!J34*1.5144</f>
        <v>6177342.136003199</v>
      </c>
      <c r="K34" s="4">
        <f>'SEKTÖR (U S D)'!K34*1.708</f>
        <v>8953525.358239839</v>
      </c>
      <c r="L34" s="34">
        <f t="shared" si="4"/>
        <v>44.94138678277674</v>
      </c>
      <c r="M34" s="45">
        <f t="shared" si="5"/>
        <v>3.8298834940619324</v>
      </c>
    </row>
    <row r="35" spans="1:13" ht="14.25">
      <c r="A35" s="44" t="s">
        <v>16</v>
      </c>
      <c r="B35" s="4">
        <f>'SEKTÖR (U S D)'!B35*1.5905</f>
        <v>776247.662892515</v>
      </c>
      <c r="C35" s="4">
        <f>'SEKTÖR (U S D)'!C35*1.7511</f>
        <v>879646.6541471701</v>
      </c>
      <c r="D35" s="34">
        <f t="shared" si="0"/>
        <v>13.320361039073758</v>
      </c>
      <c r="E35" s="34">
        <f t="shared" si="1"/>
        <v>4.5028039441648575</v>
      </c>
      <c r="F35" s="4">
        <f>'SEKTÖR (U S D)'!F35*1.5755</f>
        <v>1492280.5105927598</v>
      </c>
      <c r="G35" s="4">
        <f>'SEKTÖR (U S D)'!G35*1.796</f>
        <v>1769829.44226612</v>
      </c>
      <c r="H35" s="34">
        <f t="shared" si="2"/>
        <v>18.598978523355036</v>
      </c>
      <c r="I35" s="34">
        <f t="shared" si="3"/>
        <v>4.542284516607433</v>
      </c>
      <c r="J35" s="4">
        <f>'SEKTÖR (U S D)'!J35*1.5144</f>
        <v>8095790.9737824015</v>
      </c>
      <c r="K35" s="4">
        <f>'SEKTÖR (U S D)'!K35*1.708</f>
        <v>10799980.2452556</v>
      </c>
      <c r="L35" s="34">
        <f t="shared" si="4"/>
        <v>33.402409724145656</v>
      </c>
      <c r="M35" s="45">
        <f t="shared" si="5"/>
        <v>4.619707257480845</v>
      </c>
    </row>
    <row r="36" spans="1:13" ht="14.25">
      <c r="A36" s="44" t="s">
        <v>143</v>
      </c>
      <c r="B36" s="4">
        <f>'SEKTÖR (U S D)'!B36*1.5905</f>
        <v>2045856.0524425649</v>
      </c>
      <c r="C36" s="4">
        <f>'SEKTÖR (U S D)'!C36*1.7511</f>
        <v>2397146.882327652</v>
      </c>
      <c r="D36" s="34">
        <f t="shared" si="0"/>
        <v>17.17084784463101</v>
      </c>
      <c r="E36" s="34">
        <f t="shared" si="1"/>
        <v>12.27070254357105</v>
      </c>
      <c r="F36" s="4">
        <f>'SEKTÖR (U S D)'!F36*1.5755</f>
        <v>3556973.3529013046</v>
      </c>
      <c r="G36" s="4">
        <f>'SEKTÖR (U S D)'!G36*1.796</f>
        <v>4707967.98738628</v>
      </c>
      <c r="H36" s="34">
        <f t="shared" si="2"/>
        <v>32.35882083699467</v>
      </c>
      <c r="I36" s="34">
        <f t="shared" si="3"/>
        <v>12.083045734851444</v>
      </c>
      <c r="J36" s="4">
        <f>'SEKTÖR (U S D)'!J36*1.5144</f>
        <v>19761389.645796</v>
      </c>
      <c r="K36" s="4">
        <f>'SEKTÖR (U S D)'!K36*1.708</f>
        <v>26757043.586126562</v>
      </c>
      <c r="L36" s="34">
        <f t="shared" si="4"/>
        <v>35.400617394429055</v>
      </c>
      <c r="M36" s="45">
        <f t="shared" si="5"/>
        <v>11.445364309611728</v>
      </c>
    </row>
    <row r="37" spans="1:13" ht="14.25">
      <c r="A37" s="44" t="s">
        <v>155</v>
      </c>
      <c r="B37" s="4">
        <f>'SEKTÖR (U S D)'!B37*1.5905</f>
        <v>360557.07493562996</v>
      </c>
      <c r="C37" s="4">
        <f>'SEKTÖR (U S D)'!C37*1.7511</f>
        <v>414927.404358129</v>
      </c>
      <c r="D37" s="34">
        <f t="shared" si="0"/>
        <v>15.0795347538821</v>
      </c>
      <c r="E37" s="34">
        <f t="shared" si="1"/>
        <v>2.1239627799155887</v>
      </c>
      <c r="F37" s="4">
        <f>'SEKTÖR (U S D)'!F37*1.5755</f>
        <v>709449.599917575</v>
      </c>
      <c r="G37" s="4">
        <f>'SEKTÖR (U S D)'!G37*1.796</f>
        <v>800476.22610104</v>
      </c>
      <c r="H37" s="34">
        <f t="shared" si="2"/>
        <v>12.830598000765752</v>
      </c>
      <c r="I37" s="34">
        <f t="shared" si="3"/>
        <v>2.054430037662567</v>
      </c>
      <c r="J37" s="4">
        <f>'SEKTÖR (U S D)'!J37*1.5144</f>
        <v>4755858.061682399</v>
      </c>
      <c r="K37" s="4">
        <f>'SEKTÖR (U S D)'!K37*1.708</f>
        <v>5393738.55831412</v>
      </c>
      <c r="L37" s="34">
        <f t="shared" si="4"/>
        <v>13.4125217438905</v>
      </c>
      <c r="M37" s="45">
        <f t="shared" si="5"/>
        <v>2.3071795130129233</v>
      </c>
    </row>
    <row r="38" spans="1:13" ht="14.25">
      <c r="A38" s="44" t="s">
        <v>154</v>
      </c>
      <c r="B38" s="4">
        <f>'SEKTÖR (U S D)'!B38*1.5905</f>
        <v>184229.34883586</v>
      </c>
      <c r="C38" s="4">
        <f>'SEKTÖR (U S D)'!C38*1.7511</f>
        <v>237700.07096889304</v>
      </c>
      <c r="D38" s="34">
        <f t="shared" si="0"/>
        <v>29.02399778912155</v>
      </c>
      <c r="E38" s="34">
        <f t="shared" si="1"/>
        <v>1.2167576742785264</v>
      </c>
      <c r="F38" s="4">
        <f>'SEKTÖR (U S D)'!F38*1.5755</f>
        <v>318301.68087305996</v>
      </c>
      <c r="G38" s="4">
        <f>'SEKTÖR (U S D)'!G38*1.796</f>
        <v>742894.4968948</v>
      </c>
      <c r="H38" s="34">
        <f t="shared" si="2"/>
        <v>133.39320573398712</v>
      </c>
      <c r="I38" s="34">
        <f t="shared" si="3"/>
        <v>1.9066459683241734</v>
      </c>
      <c r="J38" s="4">
        <f>'SEKTÖR (U S D)'!J38*1.5144</f>
        <v>1908119.6060448</v>
      </c>
      <c r="K38" s="4">
        <f>'SEKTÖR (U S D)'!K38*1.708</f>
        <v>2878908.5108680394</v>
      </c>
      <c r="L38" s="34">
        <f t="shared" si="4"/>
        <v>50.87673234674822</v>
      </c>
      <c r="M38" s="45">
        <f t="shared" si="5"/>
        <v>1.2314573026300653</v>
      </c>
    </row>
    <row r="39" spans="1:13" ht="14.25">
      <c r="A39" s="44" t="s">
        <v>161</v>
      </c>
      <c r="B39" s="4">
        <f>'SEKTÖR (U S D)'!B39*1.5905</f>
        <v>37870.75032958</v>
      </c>
      <c r="C39" s="4">
        <f>'SEKTÖR (U S D)'!C39*1.7511</f>
        <v>135169.448523681</v>
      </c>
      <c r="D39" s="34">
        <f t="shared" si="0"/>
        <v>256.92308007455335</v>
      </c>
      <c r="E39" s="34">
        <f t="shared" si="1"/>
        <v>0.6919159222325537</v>
      </c>
      <c r="F39" s="4">
        <f>'SEKTÖR (U S D)'!F39*1.5755</f>
        <v>62734.51634353</v>
      </c>
      <c r="G39" s="4">
        <f>'SEKTÖR (U S D)'!G39*1.796</f>
        <v>244511.79380932002</v>
      </c>
      <c r="H39" s="34">
        <f t="shared" si="2"/>
        <v>289.75640215410266</v>
      </c>
      <c r="I39" s="34">
        <f t="shared" si="3"/>
        <v>0.6275419024139965</v>
      </c>
      <c r="J39" s="4">
        <f>'SEKTÖR (U S D)'!J39*1.5144</f>
        <v>460329.98726400005</v>
      </c>
      <c r="K39" s="4">
        <f>'SEKTÖR (U S D)'!K39*1.708</f>
        <v>803184.76885668</v>
      </c>
      <c r="L39" s="34">
        <f t="shared" si="4"/>
        <v>74.48021877315851</v>
      </c>
      <c r="M39" s="45">
        <f t="shared" si="5"/>
        <v>0.3435634530364332</v>
      </c>
    </row>
    <row r="40" spans="1:13" ht="14.25">
      <c r="A40" s="81" t="s">
        <v>162</v>
      </c>
      <c r="B40" s="4">
        <f>'SEKTÖR (U S D)'!B40*1.5905</f>
        <v>453121.208446365</v>
      </c>
      <c r="C40" s="4">
        <f>'SEKTÖR (U S D)'!C40*1.7511</f>
        <v>511437.88346281805</v>
      </c>
      <c r="D40" s="34">
        <f t="shared" si="0"/>
        <v>12.869994590720166</v>
      </c>
      <c r="E40" s="34">
        <f t="shared" si="1"/>
        <v>2.6179881523955806</v>
      </c>
      <c r="F40" s="4">
        <f>'SEKTÖR (U S D)'!F40*1.5755</f>
        <v>838457.039357875</v>
      </c>
      <c r="G40" s="4">
        <f>'SEKTÖR (U S D)'!G40*1.796</f>
        <v>987667.3217751601</v>
      </c>
      <c r="H40" s="34">
        <f t="shared" si="2"/>
        <v>17.795817246827163</v>
      </c>
      <c r="I40" s="34">
        <f t="shared" si="3"/>
        <v>2.534857809526634</v>
      </c>
      <c r="J40" s="4">
        <f>'SEKTÖR (U S D)'!J40*1.5144</f>
        <v>4881063.963585599</v>
      </c>
      <c r="K40" s="4">
        <f>'SEKTÖR (U S D)'!K40*1.708</f>
        <v>6505798.560049039</v>
      </c>
      <c r="L40" s="34">
        <f t="shared" si="4"/>
        <v>33.28648443422405</v>
      </c>
      <c r="M40" s="45">
        <f t="shared" si="5"/>
        <v>2.7828647961434925</v>
      </c>
    </row>
    <row r="41" spans="1:13" ht="15" thickBot="1">
      <c r="A41" s="44" t="s">
        <v>81</v>
      </c>
      <c r="B41" s="4">
        <f>'SEKTÖR (U S D)'!B41*1.5905</f>
        <v>11060.00954786</v>
      </c>
      <c r="C41" s="4">
        <f>'SEKTÖR (U S D)'!C41*1.7511</f>
        <v>9815.290550598</v>
      </c>
      <c r="D41" s="34">
        <f t="shared" si="0"/>
        <v>-11.254230766037995</v>
      </c>
      <c r="E41" s="34">
        <f t="shared" si="1"/>
        <v>0.05024327529240215</v>
      </c>
      <c r="F41" s="4">
        <f>'SEKTÖR (U S D)'!F41*1.5755</f>
        <v>18060.52355396</v>
      </c>
      <c r="G41" s="4">
        <f>'SEKTÖR (U S D)'!G41*1.796</f>
        <v>20382.05751056</v>
      </c>
      <c r="H41" s="34">
        <f t="shared" si="2"/>
        <v>12.854189689816465</v>
      </c>
      <c r="I41" s="34">
        <f t="shared" si="3"/>
        <v>0.05231074929360226</v>
      </c>
      <c r="J41" s="4">
        <f>'SEKTÖR (U S D)'!J41*1.5144</f>
        <v>94743.20374799999</v>
      </c>
      <c r="K41" s="4">
        <f>'SEKTÖR (U S D)'!K41*1.708</f>
        <v>125451.12971944</v>
      </c>
      <c r="L41" s="34">
        <f t="shared" si="4"/>
        <v>32.411745388215515</v>
      </c>
      <c r="M41" s="45">
        <f t="shared" si="5"/>
        <v>0.05366190319456012</v>
      </c>
    </row>
    <row r="42" spans="1:13" ht="18" thickBot="1" thickTop="1">
      <c r="A42" s="51" t="s">
        <v>17</v>
      </c>
      <c r="B42" s="58">
        <f>'SEKTÖR (U S D)'!B42*1.5905</f>
        <v>392056.90971746</v>
      </c>
      <c r="C42" s="58">
        <f>'SEKTÖR (U S D)'!C42*1.7511</f>
        <v>452721.543836211</v>
      </c>
      <c r="D42" s="59">
        <f t="shared" si="0"/>
        <v>15.473425570402435</v>
      </c>
      <c r="E42" s="59">
        <f t="shared" si="1"/>
        <v>2.317426370672057</v>
      </c>
      <c r="F42" s="58">
        <f>'SEKTÖR (U S D)'!F42*1.5755</f>
        <v>852065.2444197099</v>
      </c>
      <c r="G42" s="58">
        <f>'SEKTÖR (U S D)'!G42*1.796</f>
        <v>954964.8345644</v>
      </c>
      <c r="H42" s="59">
        <f t="shared" si="2"/>
        <v>12.076491890567466</v>
      </c>
      <c r="I42" s="59">
        <f t="shared" si="3"/>
        <v>2.4509265573028087</v>
      </c>
      <c r="J42" s="58">
        <f>'SEKTÖR (U S D)'!J42*1.5144</f>
        <v>5626174.609850399</v>
      </c>
      <c r="K42" s="58">
        <f>'SEKTÖR (U S D)'!K42*1.708</f>
        <v>6590392.788213079</v>
      </c>
      <c r="L42" s="59">
        <f t="shared" si="4"/>
        <v>17.1380777389047</v>
      </c>
      <c r="M42" s="59">
        <f t="shared" si="5"/>
        <v>2.819050100275144</v>
      </c>
    </row>
    <row r="43" spans="1:13" ht="14.25">
      <c r="A43" s="44" t="s">
        <v>84</v>
      </c>
      <c r="B43" s="4">
        <f>'SEKTÖR (U S D)'!B43*1.5905</f>
        <v>392056.90971746</v>
      </c>
      <c r="C43" s="4">
        <f>'SEKTÖR (U S D)'!C43*1.7511</f>
        <v>452721.543836211</v>
      </c>
      <c r="D43" s="34">
        <f t="shared" si="0"/>
        <v>15.473425570402435</v>
      </c>
      <c r="E43" s="34">
        <f t="shared" si="1"/>
        <v>2.317426370672057</v>
      </c>
      <c r="F43" s="4">
        <f>'SEKTÖR (U S D)'!F43*1.5755</f>
        <v>852065.2444197099</v>
      </c>
      <c r="G43" s="4">
        <f>'SEKTÖR (U S D)'!G43*1.796</f>
        <v>954964.8345644</v>
      </c>
      <c r="H43" s="34">
        <f t="shared" si="2"/>
        <v>12.076491890567466</v>
      </c>
      <c r="I43" s="34">
        <f t="shared" si="3"/>
        <v>2.4509265573028087</v>
      </c>
      <c r="J43" s="4">
        <f>'SEKTÖR (U S D)'!J43*1.5144</f>
        <v>5626174.609850399</v>
      </c>
      <c r="K43" s="4">
        <f>'SEKTÖR (U S D)'!K43*1.708</f>
        <v>6590392.788213079</v>
      </c>
      <c r="L43" s="34">
        <f t="shared" si="4"/>
        <v>17.1380777389047</v>
      </c>
      <c r="M43" s="45">
        <f t="shared" si="5"/>
        <v>2.819050100275144</v>
      </c>
    </row>
    <row r="44" spans="1:13" ht="14.25">
      <c r="A44" s="111" t="s">
        <v>125</v>
      </c>
      <c r="B44" s="121">
        <f>'SEKTÖR (U S D)'!B44*1.5905</f>
        <v>0</v>
      </c>
      <c r="C44" s="121">
        <f>'SEKTÖR (U S D)'!C44*1.7511</f>
        <v>0</v>
      </c>
      <c r="D44" s="122"/>
      <c r="E44" s="123"/>
      <c r="F44" s="4">
        <f>'SEKTÖR (U S D)'!F44*1.5755</f>
        <v>168841.6926001921</v>
      </c>
      <c r="G44" s="4">
        <f>'SEKTÖR (U S D)'!G44*1.796</f>
        <v>295228.56298284326</v>
      </c>
      <c r="H44" s="34">
        <f t="shared" si="2"/>
        <v>74.85524957507289</v>
      </c>
      <c r="I44" s="34">
        <f t="shared" si="3"/>
        <v>0.7577069849059443</v>
      </c>
      <c r="J44" s="113">
        <f>'SEKTÖR (U S D)'!J44*1.5144</f>
        <v>2428749.1729056374</v>
      </c>
      <c r="K44" s="113">
        <f>'SEKTÖR (U S D)'!K44*1.708</f>
        <v>2783023.7399999998</v>
      </c>
      <c r="L44" s="114">
        <f t="shared" si="4"/>
        <v>14.58670870778004</v>
      </c>
      <c r="M44" s="115">
        <f t="shared" si="5"/>
        <v>1.1904424524357269</v>
      </c>
    </row>
    <row r="45" spans="1:13" s="39" customFormat="1" ht="18.75" thickBot="1">
      <c r="A45" s="46" t="s">
        <v>18</v>
      </c>
      <c r="B45" s="47">
        <f>'SEKTÖR (U S D)'!B45*1.5905</f>
        <v>16071828.93624216</v>
      </c>
      <c r="C45" s="47">
        <f>'SEKTÖR (U S D)'!C45*1.7511</f>
        <v>19535530.86154453</v>
      </c>
      <c r="D45" s="48">
        <f>(C45-B45)/B45*100</f>
        <v>21.55138621150754</v>
      </c>
      <c r="E45" s="49">
        <f>C45/C$45*100</f>
        <v>100</v>
      </c>
      <c r="F45" s="47">
        <f>'SEKTÖR (U S D)'!F45*1.5755</f>
        <v>31065398.71060019</v>
      </c>
      <c r="G45" s="47">
        <f>'SEKTÖR (U S D)'!G45*1.796</f>
        <v>38963421.06698284</v>
      </c>
      <c r="H45" s="48">
        <f t="shared" si="2"/>
        <v>25.423856393923174</v>
      </c>
      <c r="I45" s="49">
        <f t="shared" si="3"/>
        <v>100</v>
      </c>
      <c r="J45" s="47">
        <f>'SEKTÖR (U S D)'!J45*1.5144</f>
        <v>177793391.928</v>
      </c>
      <c r="K45" s="47">
        <f>'SEKTÖR (U S D)'!K45*1.708</f>
        <v>233780619.49199998</v>
      </c>
      <c r="L45" s="48">
        <f t="shared" si="4"/>
        <v>31.490049746434227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0">
      <selection activeCell="D7" sqref="D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172</v>
      </c>
      <c r="C6" s="171"/>
      <c r="D6" s="169" t="s">
        <v>173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14.554881798079307</v>
      </c>
      <c r="C8" s="59">
        <f>'SEKTÖR (TL)'!D8</f>
        <v>26.122007869611235</v>
      </c>
      <c r="D8" s="59">
        <f>'SEKTÖR (U S D)'!H8</f>
        <v>11.804240642251276</v>
      </c>
      <c r="E8" s="59">
        <f>'SEKTÖR (TL)'!H8</f>
        <v>27.45186683178884</v>
      </c>
      <c r="F8" s="59">
        <f>'SEKTÖR (U S D)'!L8</f>
        <v>17.391176030269207</v>
      </c>
      <c r="G8" s="59">
        <f>'SEKTÖR (TL)'!L8</f>
        <v>32.398394519083325</v>
      </c>
    </row>
    <row r="9" spans="1:7" s="64" customFormat="1" ht="15.75">
      <c r="A9" s="60" t="s">
        <v>75</v>
      </c>
      <c r="B9" s="62">
        <f>'SEKTÖR (U S D)'!D9</f>
        <v>12.37907658296644</v>
      </c>
      <c r="C9" s="62">
        <f>'SEKTÖR (TL)'!D9</f>
        <v>23.72650173180292</v>
      </c>
      <c r="D9" s="62">
        <f>'SEKTÖR (U S D)'!H9</f>
        <v>9.987975865278266</v>
      </c>
      <c r="E9" s="62">
        <f>'SEKTÖR (TL)'!H9</f>
        <v>25.381405683300397</v>
      </c>
      <c r="F9" s="62">
        <f>'SEKTÖR (U S D)'!L9</f>
        <v>15.553843764655298</v>
      </c>
      <c r="G9" s="62">
        <f>'SEKTÖR (TL)'!L9</f>
        <v>30.326178783697333</v>
      </c>
    </row>
    <row r="10" spans="1:7" ht="14.25">
      <c r="A10" s="44" t="s">
        <v>3</v>
      </c>
      <c r="B10" s="34">
        <f>'SEKTÖR (U S D)'!D10</f>
        <v>31.138342655084077</v>
      </c>
      <c r="C10" s="34">
        <f>'SEKTÖR (TL)'!D10</f>
        <v>44.37997599705611</v>
      </c>
      <c r="D10" s="34">
        <f>'SEKTÖR (U S D)'!H10</f>
        <v>26.478505958523385</v>
      </c>
      <c r="E10" s="34">
        <f>'SEKTÖR (TL)'!H10</f>
        <v>44.17987730974805</v>
      </c>
      <c r="F10" s="34">
        <f>'SEKTÖR (U S D)'!L10</f>
        <v>33.37500264746611</v>
      </c>
      <c r="G10" s="34">
        <f>'SEKTÖR (TL)'!L10</f>
        <v>50.425584074136374</v>
      </c>
    </row>
    <row r="11" spans="1:7" ht="14.25">
      <c r="A11" s="44" t="s">
        <v>4</v>
      </c>
      <c r="B11" s="34">
        <f>'SEKTÖR (U S D)'!D11</f>
        <v>-23.456655440758283</v>
      </c>
      <c r="C11" s="34">
        <f>'SEKTÖR (TL)'!D11</f>
        <v>-15.727726716323062</v>
      </c>
      <c r="D11" s="34">
        <f>'SEKTÖR (U S D)'!H11</f>
        <v>-22.49035359985222</v>
      </c>
      <c r="E11" s="34">
        <f>'SEKTÖR (TL)'!H11</f>
        <v>-11.642446883741394</v>
      </c>
      <c r="F11" s="34">
        <f>'SEKTÖR (U S D)'!L11</f>
        <v>-3.4145632130923484</v>
      </c>
      <c r="G11" s="34">
        <f>'SEKTÖR (TL)'!L11</f>
        <v>8.932861880638052</v>
      </c>
    </row>
    <row r="12" spans="1:7" ht="14.25">
      <c r="A12" s="44" t="s">
        <v>5</v>
      </c>
      <c r="B12" s="34">
        <f>'SEKTÖR (U S D)'!D12</f>
        <v>10.401582646801492</v>
      </c>
      <c r="C12" s="34">
        <f>'SEKTÖR (TL)'!D12</f>
        <v>21.549331262379194</v>
      </c>
      <c r="D12" s="34">
        <f>'SEKTÖR (U S D)'!H12</f>
        <v>9.23444396313268</v>
      </c>
      <c r="E12" s="34">
        <f>'SEKTÖR (TL)'!H12</f>
        <v>24.522412794532713</v>
      </c>
      <c r="F12" s="34">
        <f>'SEKTÖR (U S D)'!L12</f>
        <v>7.515003162982345</v>
      </c>
      <c r="G12" s="34">
        <f>'SEKTÖR (TL)'!L12</f>
        <v>21.259657555714373</v>
      </c>
    </row>
    <row r="13" spans="1:7" ht="14.25">
      <c r="A13" s="44" t="s">
        <v>6</v>
      </c>
      <c r="B13" s="34">
        <f>'SEKTÖR (U S D)'!D13</f>
        <v>-5.241168380646853</v>
      </c>
      <c r="C13" s="34">
        <f>'SEKTÖR (TL)'!D13</f>
        <v>4.327060703331841</v>
      </c>
      <c r="D13" s="34">
        <f>'SEKTÖR (U S D)'!H13</f>
        <v>1.667796012860808</v>
      </c>
      <c r="E13" s="34">
        <f>'SEKTÖR (TL)'!H13</f>
        <v>15.896770319960662</v>
      </c>
      <c r="F13" s="34">
        <f>'SEKTÖR (U S D)'!L13</f>
        <v>7.184557043405977</v>
      </c>
      <c r="G13" s="34">
        <f>'SEKTÖR (TL)'!L13</f>
        <v>20.88696739972096</v>
      </c>
    </row>
    <row r="14" spans="1:7" ht="14.25">
      <c r="A14" s="44" t="s">
        <v>7</v>
      </c>
      <c r="B14" s="34">
        <f>'SEKTÖR (U S D)'!D14</f>
        <v>8.291016306371816</v>
      </c>
      <c r="C14" s="34">
        <f>'SEKTÖR (TL)'!D14</f>
        <v>19.225651464374526</v>
      </c>
      <c r="D14" s="34">
        <f>'SEKTÖR (U S D)'!H14</f>
        <v>6.641991067572726</v>
      </c>
      <c r="E14" s="34">
        <f>'SEKTÖR (TL)'!H14</f>
        <v>21.567131677156848</v>
      </c>
      <c r="F14" s="34">
        <f>'SEKTÖR (U S D)'!L14</f>
        <v>11.132138377793572</v>
      </c>
      <c r="G14" s="34">
        <f>'SEKTÖR (TL)'!L14</f>
        <v>25.339205196296493</v>
      </c>
    </row>
    <row r="15" spans="1:7" ht="14.25">
      <c r="A15" s="44" t="s">
        <v>8</v>
      </c>
      <c r="B15" s="34">
        <f>'SEKTÖR (U S D)'!D15</f>
        <v>2.629148116889465</v>
      </c>
      <c r="C15" s="34">
        <f>'SEKTÖR (TL)'!D15</f>
        <v>12.992078759814618</v>
      </c>
      <c r="D15" s="34">
        <f>'SEKTÖR (U S D)'!H15</f>
        <v>10.758618144369002</v>
      </c>
      <c r="E15" s="34">
        <f>'SEKTÖR (TL)'!H15</f>
        <v>26.259903641565685</v>
      </c>
      <c r="F15" s="34">
        <f>'SEKTÖR (U S D)'!L15</f>
        <v>6.727824071198669</v>
      </c>
      <c r="G15" s="34">
        <f>'SEKTÖR (TL)'!L15</f>
        <v>20.371845954574308</v>
      </c>
    </row>
    <row r="16" spans="1:7" ht="14.25">
      <c r="A16" s="44" t="s">
        <v>144</v>
      </c>
      <c r="B16" s="34">
        <f>'SEKTÖR (U S D)'!D16</f>
        <v>88.2771982354331</v>
      </c>
      <c r="C16" s="34">
        <f>'SEKTÖR (TL)'!D16</f>
        <v>107.28840102487702</v>
      </c>
      <c r="D16" s="34">
        <f>'SEKTÖR (U S D)'!H16</f>
        <v>57.42459453739966</v>
      </c>
      <c r="E16" s="34">
        <f>'SEKTÖR (TL)'!H16</f>
        <v>79.45704334444292</v>
      </c>
      <c r="F16" s="34">
        <f>'SEKTÖR (U S D)'!L16</f>
        <v>9.458173830619733</v>
      </c>
      <c r="G16" s="34">
        <f>'SEKTÖR (TL)'!L16</f>
        <v>23.451242011818863</v>
      </c>
    </row>
    <row r="17" spans="1:7" ht="14.25">
      <c r="A17" s="81" t="s">
        <v>148</v>
      </c>
      <c r="B17" s="34">
        <f>'SEKTÖR (U S D)'!D17</f>
        <v>-7.903096148577955</v>
      </c>
      <c r="C17" s="34">
        <f>'SEKTÖR (TL)'!D17</f>
        <v>1.3963460133449572</v>
      </c>
      <c r="D17" s="34">
        <f>'SEKTÖR (U S D)'!H17</f>
        <v>-8.483638464186729</v>
      </c>
      <c r="E17" s="34">
        <f>'SEKTÖR (TL)'!H17</f>
        <v>4.324586047807461</v>
      </c>
      <c r="F17" s="34">
        <f>'SEKTÖR (U S D)'!L17</f>
        <v>28.327758440065825</v>
      </c>
      <c r="G17" s="34">
        <f>'SEKTÖR (TL)'!L17</f>
        <v>44.73310315348154</v>
      </c>
    </row>
    <row r="18" spans="1:7" s="64" customFormat="1" ht="15.75">
      <c r="A18" s="42" t="s">
        <v>76</v>
      </c>
      <c r="B18" s="33">
        <f>'SEKTÖR (U S D)'!D18</f>
        <v>30.32589628302843</v>
      </c>
      <c r="C18" s="33">
        <f>'SEKTÖR (TL)'!D18</f>
        <v>43.48549322930592</v>
      </c>
      <c r="D18" s="33">
        <f>'SEKTÖR (U S D)'!H18</f>
        <v>29.29416836767355</v>
      </c>
      <c r="E18" s="33">
        <f>'SEKTÖR (TL)'!H18</f>
        <v>47.38960735534224</v>
      </c>
      <c r="F18" s="33">
        <f>'SEKTÖR (U S D)'!L18</f>
        <v>47.343842094646334</v>
      </c>
      <c r="G18" s="33">
        <f>'SEKTÖR (TL)'!L18</f>
        <v>66.18019169153192</v>
      </c>
    </row>
    <row r="19" spans="1:7" ht="14.25">
      <c r="A19" s="44" t="s">
        <v>110</v>
      </c>
      <c r="B19" s="34">
        <f>'SEKTÖR (U S D)'!D19</f>
        <v>30.32589628302843</v>
      </c>
      <c r="C19" s="34">
        <f>'SEKTÖR (TL)'!D19</f>
        <v>43.48549322930592</v>
      </c>
      <c r="D19" s="34">
        <f>'SEKTÖR (U S D)'!H19</f>
        <v>29.29416836767355</v>
      </c>
      <c r="E19" s="34">
        <f>'SEKTÖR (TL)'!H19</f>
        <v>47.38960735534224</v>
      </c>
      <c r="F19" s="34">
        <f>'SEKTÖR (U S D)'!L19</f>
        <v>47.343842094646334</v>
      </c>
      <c r="G19" s="34">
        <f>'SEKTÖR (TL)'!L19</f>
        <v>66.18019169153192</v>
      </c>
    </row>
    <row r="20" spans="1:7" s="64" customFormat="1" ht="15.75">
      <c r="A20" s="42" t="s">
        <v>77</v>
      </c>
      <c r="B20" s="33">
        <f>'SEKTÖR (U S D)'!D20</f>
        <v>17.947852254430693</v>
      </c>
      <c r="C20" s="33">
        <f>'SEKTÖR (TL)'!D20</f>
        <v>29.85758194450398</v>
      </c>
      <c r="D20" s="33">
        <f>'SEKTÖR (U S D)'!H20</f>
        <v>12.176536585348112</v>
      </c>
      <c r="E20" s="33">
        <f>'SEKTÖR (TL)'!H20</f>
        <v>27.87626766568406</v>
      </c>
      <c r="F20" s="33">
        <f>'SEKTÖR (U S D)'!L20</f>
        <v>14.417500419742987</v>
      </c>
      <c r="G20" s="33">
        <f>'SEKTÖR (TL)'!L20</f>
        <v>29.044565977892894</v>
      </c>
    </row>
    <row r="21" spans="1:7" ht="15" thickBot="1">
      <c r="A21" s="44" t="s">
        <v>9</v>
      </c>
      <c r="B21" s="34">
        <f>'SEKTÖR (U S D)'!D21</f>
        <v>17.947852254430693</v>
      </c>
      <c r="C21" s="34">
        <f>'SEKTÖR (TL)'!D21</f>
        <v>29.85758194450398</v>
      </c>
      <c r="D21" s="34">
        <f>'SEKTÖR (U S D)'!H21</f>
        <v>12.176536585348112</v>
      </c>
      <c r="E21" s="34">
        <f>'SEKTÖR (TL)'!H21</f>
        <v>27.87626766568406</v>
      </c>
      <c r="F21" s="34">
        <f>'SEKTÖR (U S D)'!L21</f>
        <v>14.417500419742987</v>
      </c>
      <c r="G21" s="34">
        <f>'SEKTÖR (TL)'!L21</f>
        <v>29.044565977892894</v>
      </c>
    </row>
    <row r="22" spans="1:7" ht="18" thickBot="1" thickTop="1">
      <c r="A22" s="51" t="s">
        <v>10</v>
      </c>
      <c r="B22" s="59">
        <f>'SEKTÖR (U S D)'!D22</f>
        <v>9.905817334910102</v>
      </c>
      <c r="C22" s="59">
        <f>'SEKTÖR (TL)'!D22</f>
        <v>21.003506278001318</v>
      </c>
      <c r="D22" s="59">
        <f>'SEKTÖR (U S D)'!H22</f>
        <v>10.113893772754382</v>
      </c>
      <c r="E22" s="59">
        <f>'SEKTÖR (TL)'!H22</f>
        <v>25.524946503247786</v>
      </c>
      <c r="F22" s="59">
        <f>'SEKTÖR (U S D)'!L22</f>
        <v>17.194870049262583</v>
      </c>
      <c r="G22" s="59">
        <f>'SEKTÖR (TL)'!L22</f>
        <v>32.17699289760993</v>
      </c>
    </row>
    <row r="23" spans="1:7" s="64" customFormat="1" ht="15.75">
      <c r="A23" s="42" t="s">
        <v>78</v>
      </c>
      <c r="B23" s="33">
        <f>'SEKTÖR (U S D)'!D23</f>
        <v>7.092868350404437</v>
      </c>
      <c r="C23" s="33">
        <f>'SEKTÖR (TL)'!D23</f>
        <v>17.906521074123354</v>
      </c>
      <c r="D23" s="33">
        <f>'SEKTÖR (U S D)'!H23</f>
        <v>4.589226477590721</v>
      </c>
      <c r="E23" s="33">
        <f>'SEKTÖR (TL)'!H23</f>
        <v>19.227071249605164</v>
      </c>
      <c r="F23" s="33">
        <f>'SEKTÖR (U S D)'!L23</f>
        <v>17.152727489858854</v>
      </c>
      <c r="G23" s="33">
        <f>'SEKTÖR (TL)'!L23</f>
        <v>32.129462858345825</v>
      </c>
    </row>
    <row r="24" spans="1:7" ht="14.25">
      <c r="A24" s="44" t="s">
        <v>11</v>
      </c>
      <c r="B24" s="34">
        <f>'SEKTÖR (U S D)'!D24</f>
        <v>1.7255244032104586</v>
      </c>
      <c r="C24" s="34">
        <f>'SEKTÖR (TL)'!D24</f>
        <v>11.997212060648751</v>
      </c>
      <c r="D24" s="34">
        <f>'SEKTÖR (U S D)'!H24</f>
        <v>-0.5585461076222119</v>
      </c>
      <c r="E24" s="34">
        <f>'SEKTÖR (TL)'!H24</f>
        <v>13.358839219746452</v>
      </c>
      <c r="F24" s="34">
        <f>'SEKTÖR (U S D)'!L24</f>
        <v>16.760935896182538</v>
      </c>
      <c r="G24" s="34">
        <f>'SEKTÖR (TL)'!L24</f>
        <v>31.687584859138777</v>
      </c>
    </row>
    <row r="25" spans="1:7" ht="14.25">
      <c r="A25" s="44" t="s">
        <v>12</v>
      </c>
      <c r="B25" s="34">
        <f>'SEKTÖR (U S D)'!D25</f>
        <v>2.797756859132216</v>
      </c>
      <c r="C25" s="34">
        <f>'SEKTÖR (TL)'!D25</f>
        <v>13.177712691623048</v>
      </c>
      <c r="D25" s="34">
        <f>'SEKTÖR (U S D)'!H25</f>
        <v>1.9839954566553866</v>
      </c>
      <c r="E25" s="34">
        <f>'SEKTÖR (TL)'!H25</f>
        <v>16.257223637037814</v>
      </c>
      <c r="F25" s="34">
        <f>'SEKTÖR (U S D)'!L25</f>
        <v>8.462001235032886</v>
      </c>
      <c r="G25" s="34">
        <f>'SEKTÖR (TL)'!L25</f>
        <v>22.327719301001178</v>
      </c>
    </row>
    <row r="26" spans="1:7" ht="14.25">
      <c r="A26" s="44" t="s">
        <v>13</v>
      </c>
      <c r="B26" s="34">
        <f>'SEKTÖR (U S D)'!D26</f>
        <v>43.328658912348835</v>
      </c>
      <c r="C26" s="34">
        <f>'SEKTÖR (TL)'!D26</f>
        <v>57.801203785862356</v>
      </c>
      <c r="D26" s="34">
        <f>'SEKTÖR (U S D)'!H26</f>
        <v>37.79343090107245</v>
      </c>
      <c r="E26" s="34">
        <f>'SEKTÖR (TL)'!H26</f>
        <v>57.078389018296484</v>
      </c>
      <c r="F26" s="34">
        <f>'SEKTÖR (U S D)'!L26</f>
        <v>28.03590820862878</v>
      </c>
      <c r="G26" s="34">
        <f>'SEKTÖR (TL)'!L26</f>
        <v>44.40394296113177</v>
      </c>
    </row>
    <row r="27" spans="1:7" s="64" customFormat="1" ht="15.75">
      <c r="A27" s="42" t="s">
        <v>79</v>
      </c>
      <c r="B27" s="33">
        <f>'SEKTÖR (U S D)'!D27</f>
        <v>21.83095304169143</v>
      </c>
      <c r="C27" s="33">
        <f>'SEKTÖR (TL)'!D27</f>
        <v>34.1327770332008</v>
      </c>
      <c r="D27" s="33">
        <f>'SEKTÖR (U S D)'!H27</f>
        <v>16.261718158532805</v>
      </c>
      <c r="E27" s="33">
        <f>'SEKTÖR (TL)'!H27</f>
        <v>32.533193153110076</v>
      </c>
      <c r="F27" s="33">
        <f>'SEKTÖR (U S D)'!L27</f>
        <v>24.93476641986566</v>
      </c>
      <c r="G27" s="33">
        <f>'SEKTÖR (TL)'!L27</f>
        <v>40.90635304089446</v>
      </c>
    </row>
    <row r="28" spans="1:7" ht="14.25">
      <c r="A28" s="44" t="s">
        <v>14</v>
      </c>
      <c r="B28" s="34">
        <f>'SEKTÖR (U S D)'!D28</f>
        <v>21.83095304169143</v>
      </c>
      <c r="C28" s="34">
        <f>'SEKTÖR (TL)'!D28</f>
        <v>34.1327770332008</v>
      </c>
      <c r="D28" s="34">
        <f>'SEKTÖR (U S D)'!H28</f>
        <v>16.261718158532805</v>
      </c>
      <c r="E28" s="34">
        <f>'SEKTÖR (TL)'!H28</f>
        <v>32.533193153110076</v>
      </c>
      <c r="F28" s="34">
        <f>'SEKTÖR (U S D)'!L28</f>
        <v>24.93476641986566</v>
      </c>
      <c r="G28" s="34">
        <f>'SEKTÖR (TL)'!L28</f>
        <v>40.90635304089446</v>
      </c>
    </row>
    <row r="29" spans="1:7" s="64" customFormat="1" ht="15.75">
      <c r="A29" s="42" t="s">
        <v>80</v>
      </c>
      <c r="B29" s="33">
        <f>'SEKTÖR (U S D)'!D29</f>
        <v>8.176198413036998</v>
      </c>
      <c r="C29" s="33">
        <f>'SEKTÖR (TL)'!D29</f>
        <v>19.099239887500218</v>
      </c>
      <c r="D29" s="33">
        <f>'SEKTÖR (U S D)'!H29</f>
        <v>9.691028541203346</v>
      </c>
      <c r="E29" s="33">
        <f>'SEKTÖR (TL)'!H29</f>
        <v>25.042898927325417</v>
      </c>
      <c r="F29" s="33">
        <f>'SEKTÖR (U S D)'!L29</f>
        <v>15.851092738347617</v>
      </c>
      <c r="G29" s="33">
        <f>'SEKTÖR (TL)'!L29</f>
        <v>30.661427890318087</v>
      </c>
    </row>
    <row r="30" spans="1:7" ht="14.25">
      <c r="A30" s="44" t="s">
        <v>15</v>
      </c>
      <c r="B30" s="34">
        <f>'SEKTÖR (U S D)'!D30</f>
        <v>1.8965266609422196</v>
      </c>
      <c r="C30" s="34">
        <f>'SEKTÖR (TL)'!D30</f>
        <v>12.185481192062822</v>
      </c>
      <c r="D30" s="34">
        <f>'SEKTÖR (U S D)'!H30</f>
        <v>-1.1938856935698712</v>
      </c>
      <c r="E30" s="34">
        <f>'SEKTÖR (TL)'!H30</f>
        <v>12.634580320119667</v>
      </c>
      <c r="F30" s="34">
        <f>'SEKTÖR (U S D)'!L30</f>
        <v>8.209950243345356</v>
      </c>
      <c r="G30" s="34">
        <f>'SEKTÖR (TL)'!L30</f>
        <v>22.04344625966314</v>
      </c>
    </row>
    <row r="31" spans="1:7" ht="14.25">
      <c r="A31" s="44" t="s">
        <v>121</v>
      </c>
      <c r="B31" s="34">
        <f>'SEKTÖR (U S D)'!D31</f>
        <v>0.5781990631893505</v>
      </c>
      <c r="C31" s="34">
        <f>'SEKTÖR (TL)'!D31</f>
        <v>10.734036076423056</v>
      </c>
      <c r="D31" s="34">
        <f>'SEKTÖR (U S D)'!H31</f>
        <v>3.3800118987636942</v>
      </c>
      <c r="E31" s="34">
        <f>'SEKTÖR (TL)'!H31</f>
        <v>17.848620355556726</v>
      </c>
      <c r="F31" s="34">
        <f>'SEKTÖR (U S D)'!L31</f>
        <v>16.149041269923067</v>
      </c>
      <c r="G31" s="34">
        <f>'SEKTÖR (TL)'!L31</f>
        <v>30.997465985887878</v>
      </c>
    </row>
    <row r="32" spans="1:7" ht="14.25">
      <c r="A32" s="44" t="s">
        <v>122</v>
      </c>
      <c r="B32" s="34">
        <f>'SEKTÖR (U S D)'!D32</f>
        <v>50.68110045703275</v>
      </c>
      <c r="C32" s="34">
        <f>'SEKTÖR (TL)'!D32</f>
        <v>65.8960547062622</v>
      </c>
      <c r="D32" s="34">
        <f>'SEKTÖR (U S D)'!H32</f>
        <v>2.576037417424863</v>
      </c>
      <c r="E32" s="34">
        <f>'SEKTÖR (TL)'!H32</f>
        <v>16.93212516768966</v>
      </c>
      <c r="F32" s="34">
        <f>'SEKTÖR (U S D)'!L32</f>
        <v>14.621310347509612</v>
      </c>
      <c r="G32" s="34">
        <f>'SEKTÖR (TL)'!L32</f>
        <v>29.274430846240374</v>
      </c>
    </row>
    <row r="33" spans="1:7" ht="14.25">
      <c r="A33" s="44" t="s">
        <v>32</v>
      </c>
      <c r="B33" s="34">
        <f>'SEKTÖR (U S D)'!D33</f>
        <v>25.695431049822748</v>
      </c>
      <c r="C33" s="34">
        <f>'SEKTÖR (TL)'!D33</f>
        <v>38.38746891628082</v>
      </c>
      <c r="D33" s="34">
        <f>'SEKTÖR (U S D)'!H33</f>
        <v>18.880850503860064</v>
      </c>
      <c r="E33" s="34">
        <f>'SEKTÖR (TL)'!H33</f>
        <v>35.51888765784367</v>
      </c>
      <c r="F33" s="34">
        <f>'SEKTÖR (U S D)'!L33</f>
        <v>15.515432381608015</v>
      </c>
      <c r="G33" s="34">
        <f>'SEKTÖR (TL)'!L33</f>
        <v>30.28285691216751</v>
      </c>
    </row>
    <row r="34" spans="1:7" ht="14.25">
      <c r="A34" s="44" t="s">
        <v>31</v>
      </c>
      <c r="B34" s="34">
        <f>'SEKTÖR (U S D)'!D34</f>
        <v>23.598335470599473</v>
      </c>
      <c r="C34" s="34">
        <f>'SEKTÖR (TL)'!D34</f>
        <v>36.07862008334911</v>
      </c>
      <c r="D34" s="34">
        <f>'SEKTÖR (U S D)'!H34</f>
        <v>18.222696835266113</v>
      </c>
      <c r="E34" s="34">
        <f>'SEKTÖR (TL)'!H34</f>
        <v>34.768621717637565</v>
      </c>
      <c r="F34" s="34">
        <f>'SEKTÖR (U S D)'!L34</f>
        <v>28.512433339483067</v>
      </c>
      <c r="G34" s="34">
        <f>'SEKTÖR (TL)'!L34</f>
        <v>44.94138678277674</v>
      </c>
    </row>
    <row r="35" spans="1:7" ht="14.25">
      <c r="A35" s="44" t="s">
        <v>16</v>
      </c>
      <c r="B35" s="34">
        <f>'SEKTÖR (U S D)'!D35</f>
        <v>2.9273223874403445</v>
      </c>
      <c r="C35" s="34">
        <f>'SEKTÖR (TL)'!D35</f>
        <v>13.320361039073758</v>
      </c>
      <c r="D35" s="34">
        <f>'SEKTÖR (U S D)'!H35</f>
        <v>4.038246471907484</v>
      </c>
      <c r="E35" s="34">
        <f>'SEKTÖR (TL)'!H35</f>
        <v>18.598978523355036</v>
      </c>
      <c r="F35" s="34">
        <f>'SEKTÖR (U S D)'!L35</f>
        <v>18.281387169933357</v>
      </c>
      <c r="G35" s="34">
        <f>'SEKTÖR (TL)'!L35</f>
        <v>33.402409724145656</v>
      </c>
    </row>
    <row r="36" spans="1:7" ht="14.25">
      <c r="A36" s="44" t="s">
        <v>143</v>
      </c>
      <c r="B36" s="34">
        <f>'SEKTÖR (U S D)'!D36</f>
        <v>6.424666493567244</v>
      </c>
      <c r="C36" s="34">
        <f>'SEKTÖR (TL)'!D36</f>
        <v>17.17084784463101</v>
      </c>
      <c r="D36" s="34">
        <f>'SEKTÖR (U S D)'!H36</f>
        <v>16.10875402488034</v>
      </c>
      <c r="E36" s="34">
        <f>'SEKTÖR (TL)'!H36</f>
        <v>32.35882083699467</v>
      </c>
      <c r="F36" s="34">
        <f>'SEKTÖR (U S D)'!L36</f>
        <v>20.053100106629614</v>
      </c>
      <c r="G36" s="34">
        <f>'SEKTÖR (TL)'!L36</f>
        <v>35.400617394429055</v>
      </c>
    </row>
    <row r="37" spans="1:7" ht="14.25">
      <c r="A37" s="44" t="s">
        <v>155</v>
      </c>
      <c r="B37" s="34">
        <f>'SEKTÖR (U S D)'!D37</f>
        <v>4.525155631345708</v>
      </c>
      <c r="C37" s="34">
        <f>'SEKTÖR (TL)'!D37</f>
        <v>15.0795347538821</v>
      </c>
      <c r="D37" s="34">
        <f>'SEKTÖR (U S D)'!H37</f>
        <v>-1.02193365801424</v>
      </c>
      <c r="E37" s="34">
        <f>'SEKTÖR (TL)'!H37</f>
        <v>12.830598000765752</v>
      </c>
      <c r="F37" s="34">
        <f>'SEKTÖR (U S D)'!L37</f>
        <v>0.5573319256134478</v>
      </c>
      <c r="G37" s="34">
        <f>'SEKTÖR (TL)'!L37</f>
        <v>13.4125217438905</v>
      </c>
    </row>
    <row r="38" spans="1:7" ht="14.25">
      <c r="A38" s="81" t="s">
        <v>154</v>
      </c>
      <c r="B38" s="34">
        <f>'SEKTÖR (U S D)'!D38</f>
        <v>17.19071925281127</v>
      </c>
      <c r="C38" s="34">
        <f>'SEKTÖR (TL)'!D38</f>
        <v>29.02399778912155</v>
      </c>
      <c r="D38" s="34">
        <f>'SEKTÖR (U S D)'!H38</f>
        <v>104.73886171152378</v>
      </c>
      <c r="E38" s="34">
        <f>'SEKTÖR (TL)'!H38</f>
        <v>133.39320573398712</v>
      </c>
      <c r="F38" s="34">
        <f>'SEKTÖR (U S D)'!L38</f>
        <v>33.775013738826416</v>
      </c>
      <c r="G38" s="34">
        <f>'SEKTÖR (TL)'!L38</f>
        <v>50.87673234674822</v>
      </c>
    </row>
    <row r="39" spans="1:7" ht="15" thickBot="1">
      <c r="A39" s="44" t="s">
        <v>81</v>
      </c>
      <c r="B39" s="34">
        <f>'SEKTÖR (U S D)'!D41</f>
        <v>-19.39344071348491</v>
      </c>
      <c r="C39" s="34">
        <f>'SEKTÖR (TL)'!D41</f>
        <v>-11.254230766037995</v>
      </c>
      <c r="D39" s="34">
        <f>'SEKTÖR (U S D)'!H41</f>
        <v>-1.0012383873575526</v>
      </c>
      <c r="E39" s="34">
        <f>'SEKTÖR (TL)'!H41</f>
        <v>12.854189689816465</v>
      </c>
      <c r="F39" s="34">
        <f>'SEKTÖR (U S D)'!L41</f>
        <v>17.403013592455252</v>
      </c>
      <c r="G39" s="34">
        <f>'SEKTÖR (TL)'!L41</f>
        <v>32.411745388215515</v>
      </c>
    </row>
    <row r="40" spans="1:7" ht="18" thickBot="1" thickTop="1">
      <c r="A40" s="51" t="s">
        <v>17</v>
      </c>
      <c r="B40" s="59">
        <f>'SEKTÖR (U S D)'!D42</f>
        <v>4.882921232211217</v>
      </c>
      <c r="C40" s="59">
        <f>'SEKTÖR (TL)'!D42</f>
        <v>15.473425570402435</v>
      </c>
      <c r="D40" s="59">
        <f>'SEKTÖR (U S D)'!H42</f>
        <v>-1.683456028068472</v>
      </c>
      <c r="E40" s="59">
        <f>'SEKTÖR (TL)'!H42</f>
        <v>12.076491890567466</v>
      </c>
      <c r="F40" s="59">
        <f>'SEKTÖR (U S D)'!L42</f>
        <v>3.8606000748227656</v>
      </c>
      <c r="G40" s="59">
        <f>'SEKTÖR (TL)'!L42</f>
        <v>17.1380777389047</v>
      </c>
    </row>
    <row r="41" spans="1:7" ht="14.25">
      <c r="A41" s="44" t="s">
        <v>84</v>
      </c>
      <c r="B41" s="34">
        <f>'SEKTÖR (U S D)'!D43</f>
        <v>4.882921232211217</v>
      </c>
      <c r="C41" s="34">
        <f>'SEKTÖR (TL)'!D43</f>
        <v>15.473425570402435</v>
      </c>
      <c r="D41" s="34">
        <f>'SEKTÖR (U S D)'!H43</f>
        <v>-1.683456028068472</v>
      </c>
      <c r="E41" s="34">
        <f>'SEKTÖR (TL)'!H43</f>
        <v>12.076491890567466</v>
      </c>
      <c r="F41" s="34">
        <f>'SEKTÖR (U S D)'!L43</f>
        <v>3.8606000748227656</v>
      </c>
      <c r="G41" s="34">
        <f>'SEKTÖR (TL)'!L43</f>
        <v>17.1380777389047</v>
      </c>
    </row>
    <row r="42" spans="1:7" ht="14.25">
      <c r="A42" s="111" t="s">
        <v>125</v>
      </c>
      <c r="B42" s="122"/>
      <c r="C42" s="122"/>
      <c r="D42" s="114">
        <f>'SEKTÖR (U S D)'!H44</f>
        <v>53.38777600530473</v>
      </c>
      <c r="E42" s="114">
        <f>'SEKTÖR (TL)'!H44</f>
        <v>74.85524957507289</v>
      </c>
      <c r="F42" s="114">
        <f>'SEKTÖR (U S D)'!L44</f>
        <v>1.598426034579684</v>
      </c>
      <c r="G42" s="114">
        <f>'SEKTÖR (TL)'!L44</f>
        <v>14.58670870778004</v>
      </c>
    </row>
    <row r="43" spans="1:7" s="39" customFormat="1" ht="18.75" thickBot="1">
      <c r="A43" s="46" t="s">
        <v>18</v>
      </c>
      <c r="B43" s="48">
        <f>'SEKTÖR (U S D)'!D45</f>
        <v>10.403449128777757</v>
      </c>
      <c r="C43" s="48">
        <f>'SEKTÖR (TL)'!D45</f>
        <v>21.55138621150754</v>
      </c>
      <c r="D43" s="48">
        <f>'SEKTÖR (U S D)'!H45</f>
        <v>10.025214782085715</v>
      </c>
      <c r="E43" s="48">
        <f>'SEKTÖR (TL)'!H45</f>
        <v>25.423856393923174</v>
      </c>
      <c r="F43" s="48">
        <f>'SEKTÖR (U S D)'!L45</f>
        <v>16.585791180327877</v>
      </c>
      <c r="G43" s="48">
        <f>'SEKTÖR (TL)'!L45</f>
        <v>31.490049746434227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7">
      <selection activeCell="C22" sqref="C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170</v>
      </c>
    </row>
    <row r="5" ht="13.5" thickBot="1"/>
    <row r="6" spans="1:13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4"/>
    </row>
    <row r="7" spans="1:13" ht="24" customHeight="1" thickBot="1" thickTop="1">
      <c r="A7" s="6"/>
      <c r="B7" s="159" t="s">
        <v>21</v>
      </c>
      <c r="C7" s="160"/>
      <c r="D7" s="160"/>
      <c r="E7" s="162"/>
      <c r="F7" s="159" t="s">
        <v>115</v>
      </c>
      <c r="G7" s="160"/>
      <c r="H7" s="160"/>
      <c r="I7" s="161"/>
      <c r="J7" s="159" t="s">
        <v>115</v>
      </c>
      <c r="K7" s="160"/>
      <c r="L7" s="160"/>
      <c r="M7" s="162"/>
    </row>
    <row r="8" spans="1:13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 t="s">
        <v>132</v>
      </c>
      <c r="G8" s="77" t="s">
        <v>166</v>
      </c>
      <c r="H8" s="78" t="s">
        <v>159</v>
      </c>
      <c r="I8" s="79" t="s">
        <v>160</v>
      </c>
      <c r="J8" s="76">
        <v>2010</v>
      </c>
      <c r="K8" s="77">
        <v>2011</v>
      </c>
      <c r="L8" s="78" t="s">
        <v>136</v>
      </c>
      <c r="M8" s="79" t="s">
        <v>135</v>
      </c>
    </row>
    <row r="9" spans="1:13" ht="22.5" customHeight="1" thickTop="1">
      <c r="A9" s="8" t="s">
        <v>34</v>
      </c>
      <c r="B9" s="83">
        <v>92612.863</v>
      </c>
      <c r="C9" s="12">
        <v>85063.97</v>
      </c>
      <c r="D9" s="50">
        <f aca="true" t="shared" si="0" ref="D9:D22">(C9-B9)/B9*100</f>
        <v>-8.151020015437808</v>
      </c>
      <c r="E9" s="9">
        <f aca="true" t="shared" si="1" ref="E9:E22">C9/C$22*100</f>
        <v>0.7624851299302263</v>
      </c>
      <c r="F9" s="84">
        <v>1008650.509</v>
      </c>
      <c r="G9" s="84">
        <v>1085695.266</v>
      </c>
      <c r="H9" s="85">
        <f aca="true" t="shared" si="2" ref="H9:H22">(G9-F9)/F9*100</f>
        <v>7.638399655038502</v>
      </c>
      <c r="I9" s="9">
        <f aca="true" t="shared" si="3" ref="I9:I22">G9/G$22*100</f>
        <v>0.8749516073031368</v>
      </c>
      <c r="J9" s="86">
        <v>979423.588</v>
      </c>
      <c r="K9" s="87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83">
        <v>941725.472</v>
      </c>
      <c r="C10" s="12">
        <v>1128096.781</v>
      </c>
      <c r="D10" s="50">
        <f t="shared" si="0"/>
        <v>19.790407559454867</v>
      </c>
      <c r="E10" s="9">
        <f t="shared" si="1"/>
        <v>10.111884275265485</v>
      </c>
      <c r="F10" s="84">
        <v>9775256.907000002</v>
      </c>
      <c r="G10" s="84">
        <v>12764983.218</v>
      </c>
      <c r="H10" s="85">
        <f t="shared" si="2"/>
        <v>30.584631579954426</v>
      </c>
      <c r="I10" s="9">
        <f t="shared" si="3"/>
        <v>10.287179960667405</v>
      </c>
      <c r="J10" s="86">
        <v>8097135.7</v>
      </c>
      <c r="K10" s="87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83">
        <v>245400.756</v>
      </c>
      <c r="C11" s="12">
        <v>256566.915</v>
      </c>
      <c r="D11" s="50">
        <f t="shared" si="0"/>
        <v>4.550173023916852</v>
      </c>
      <c r="E11" s="9">
        <f t="shared" si="1"/>
        <v>2.2997804772052413</v>
      </c>
      <c r="F11" s="84">
        <v>3321170.714</v>
      </c>
      <c r="G11" s="84">
        <v>3331509.298</v>
      </c>
      <c r="H11" s="85">
        <f t="shared" si="2"/>
        <v>0.31129336280181946</v>
      </c>
      <c r="I11" s="9">
        <f t="shared" si="3"/>
        <v>2.6848320208393033</v>
      </c>
      <c r="J11" s="86">
        <v>3400532.539999999</v>
      </c>
      <c r="K11" s="87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127</v>
      </c>
      <c r="B12" s="83">
        <v>132237.79</v>
      </c>
      <c r="C12" s="12">
        <v>125481.158</v>
      </c>
      <c r="D12" s="50">
        <f t="shared" si="0"/>
        <v>-5.109456230325697</v>
      </c>
      <c r="E12" s="9">
        <f t="shared" si="1"/>
        <v>1.1247713580899794</v>
      </c>
      <c r="F12" s="84">
        <v>1521711.3939999996</v>
      </c>
      <c r="G12" s="84">
        <v>1698634.752</v>
      </c>
      <c r="H12" s="85">
        <f t="shared" si="2"/>
        <v>11.626604012928913</v>
      </c>
      <c r="I12" s="9">
        <f t="shared" si="3"/>
        <v>1.3689137762928822</v>
      </c>
      <c r="J12" s="86">
        <v>1371823.5040000002</v>
      </c>
      <c r="K12" s="87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83">
        <v>86625.183</v>
      </c>
      <c r="C13" s="12">
        <v>69667.124</v>
      </c>
      <c r="D13" s="50">
        <f t="shared" si="0"/>
        <v>-19.576361529879836</v>
      </c>
      <c r="E13" s="9">
        <f t="shared" si="1"/>
        <v>0.6244729242592979</v>
      </c>
      <c r="F13" s="84">
        <v>1202499.854</v>
      </c>
      <c r="G13" s="84">
        <v>1086276.134</v>
      </c>
      <c r="H13" s="85">
        <f t="shared" si="2"/>
        <v>-9.665175393859132</v>
      </c>
      <c r="I13" s="9">
        <f t="shared" si="3"/>
        <v>0.8754197233630912</v>
      </c>
      <c r="J13" s="86">
        <v>1220063.574</v>
      </c>
      <c r="K13" s="87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83">
        <v>945967.676</v>
      </c>
      <c r="C14" s="12">
        <v>948041.587</v>
      </c>
      <c r="D14" s="50">
        <f t="shared" si="0"/>
        <v>0.21923698373812936</v>
      </c>
      <c r="E14" s="9">
        <f t="shared" si="1"/>
        <v>8.497929412922451</v>
      </c>
      <c r="F14" s="84">
        <v>9299610.298</v>
      </c>
      <c r="G14" s="84">
        <v>11476317.269</v>
      </c>
      <c r="H14" s="85">
        <f t="shared" si="2"/>
        <v>23.406432111118974</v>
      </c>
      <c r="I14" s="9">
        <f t="shared" si="3"/>
        <v>9.24865618823864</v>
      </c>
      <c r="J14" s="86">
        <v>8340558.521</v>
      </c>
      <c r="K14" s="87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83">
        <v>483343.178</v>
      </c>
      <c r="C15" s="12">
        <v>617904.551</v>
      </c>
      <c r="D15" s="50">
        <f t="shared" si="0"/>
        <v>27.83971702192928</v>
      </c>
      <c r="E15" s="9">
        <f t="shared" si="1"/>
        <v>5.538690844710318</v>
      </c>
      <c r="F15" s="84">
        <v>5437420.5600000005</v>
      </c>
      <c r="G15" s="84">
        <v>7237157.100999999</v>
      </c>
      <c r="H15" s="85">
        <f t="shared" si="2"/>
        <v>33.09908661911556</v>
      </c>
      <c r="I15" s="9">
        <f t="shared" si="3"/>
        <v>5.832356864882248</v>
      </c>
      <c r="J15" s="86">
        <v>4902211.29</v>
      </c>
      <c r="K15" s="87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83">
        <v>398405.505</v>
      </c>
      <c r="C16" s="12">
        <v>468009.311</v>
      </c>
      <c r="D16" s="50">
        <f t="shared" si="0"/>
        <v>17.47059343469664</v>
      </c>
      <c r="E16" s="9">
        <f t="shared" si="1"/>
        <v>4.195079777094705</v>
      </c>
      <c r="F16" s="84">
        <v>4664446.568999999</v>
      </c>
      <c r="G16" s="84">
        <v>5885782.712</v>
      </c>
      <c r="H16" s="85">
        <f t="shared" si="2"/>
        <v>26.18394540344881</v>
      </c>
      <c r="I16" s="9">
        <f t="shared" si="3"/>
        <v>4.7432969502341145</v>
      </c>
      <c r="J16" s="86">
        <v>4474384.734</v>
      </c>
      <c r="K16" s="87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83">
        <v>2766273.404</v>
      </c>
      <c r="C17" s="12">
        <v>3233360.15</v>
      </c>
      <c r="D17" s="50">
        <f t="shared" si="0"/>
        <v>16.885053564286075</v>
      </c>
      <c r="E17" s="9">
        <f t="shared" si="1"/>
        <v>28.982764783773508</v>
      </c>
      <c r="F17" s="84">
        <v>33809057.595000006</v>
      </c>
      <c r="G17" s="84">
        <v>38818576.183</v>
      </c>
      <c r="H17" s="85">
        <f t="shared" si="2"/>
        <v>14.817090283938722</v>
      </c>
      <c r="I17" s="9">
        <f t="shared" si="3"/>
        <v>31.283525578654515</v>
      </c>
      <c r="J17" s="86">
        <v>32912628.904</v>
      </c>
      <c r="K17" s="87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83">
        <v>1444171.835</v>
      </c>
      <c r="C18" s="12">
        <v>1507630.449</v>
      </c>
      <c r="D18" s="50">
        <f t="shared" si="0"/>
        <v>4.394117961731338</v>
      </c>
      <c r="E18" s="9">
        <f t="shared" si="1"/>
        <v>13.51389782057586</v>
      </c>
      <c r="F18" s="84">
        <v>16695917.500999998</v>
      </c>
      <c r="G18" s="84">
        <v>18518367.442</v>
      </c>
      <c r="H18" s="85">
        <f t="shared" si="2"/>
        <v>10.915542322791474</v>
      </c>
      <c r="I18" s="9">
        <f t="shared" si="3"/>
        <v>14.923778214215755</v>
      </c>
      <c r="J18" s="86">
        <v>15993720.549999999</v>
      </c>
      <c r="K18" s="87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83">
        <v>118058.575</v>
      </c>
      <c r="C19" s="12">
        <v>126979.6</v>
      </c>
      <c r="D19" s="50">
        <f t="shared" si="0"/>
        <v>7.556439674119401</v>
      </c>
      <c r="E19" s="9">
        <f t="shared" si="1"/>
        <v>1.1382028937103237</v>
      </c>
      <c r="F19" s="84">
        <v>1407314.149</v>
      </c>
      <c r="G19" s="84">
        <v>1485384.287</v>
      </c>
      <c r="H19" s="85">
        <f t="shared" si="2"/>
        <v>5.547456341249365</v>
      </c>
      <c r="I19" s="9">
        <f t="shared" si="3"/>
        <v>1.1970572315026322</v>
      </c>
      <c r="J19" s="86">
        <v>1337078.9910000002</v>
      </c>
      <c r="K19" s="87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83">
        <v>719749.449</v>
      </c>
      <c r="C20" s="12">
        <v>818429.439</v>
      </c>
      <c r="D20" s="50">
        <f t="shared" si="0"/>
        <v>13.710325188453181</v>
      </c>
      <c r="E20" s="9">
        <f t="shared" si="1"/>
        <v>7.336129234676411</v>
      </c>
      <c r="F20" s="84">
        <v>8821684.005</v>
      </c>
      <c r="G20" s="84">
        <v>10318019.814</v>
      </c>
      <c r="H20" s="85">
        <f t="shared" si="2"/>
        <v>16.962020042339958</v>
      </c>
      <c r="I20" s="9">
        <f t="shared" si="3"/>
        <v>8.31519515941678</v>
      </c>
      <c r="J20" s="86">
        <v>8330934.059000001</v>
      </c>
      <c r="K20" s="87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8" t="s">
        <v>44</v>
      </c>
      <c r="B21" s="89">
        <v>1730357.884</v>
      </c>
      <c r="C21" s="90">
        <v>1770917.021</v>
      </c>
      <c r="D21" s="91">
        <f t="shared" si="0"/>
        <v>2.3439738897389777</v>
      </c>
      <c r="E21" s="92">
        <f t="shared" si="1"/>
        <v>15.873911067786212</v>
      </c>
      <c r="F21" s="93">
        <v>18833359.591</v>
      </c>
      <c r="G21" s="94">
        <v>21535766.262000002</v>
      </c>
      <c r="H21" s="95">
        <f t="shared" si="2"/>
        <v>14.349041964299444</v>
      </c>
      <c r="I21" s="92">
        <f t="shared" si="3"/>
        <v>17.355471554060887</v>
      </c>
      <c r="J21" s="96">
        <v>18293006.946000002</v>
      </c>
      <c r="K21" s="97">
        <v>21229863.97</v>
      </c>
      <c r="L21" s="98">
        <f t="shared" si="4"/>
        <v>16.054534023134874</v>
      </c>
      <c r="M21" s="99">
        <f t="shared" si="5"/>
        <v>16.036508727920864</v>
      </c>
    </row>
    <row r="22" spans="1:13" ht="24" customHeight="1" thickBot="1">
      <c r="A22" s="100" t="s">
        <v>19</v>
      </c>
      <c r="B22" s="101">
        <v>10104890.87472</v>
      </c>
      <c r="C22" s="102">
        <v>11156148.055999998</v>
      </c>
      <c r="D22" s="103">
        <f t="shared" si="0"/>
        <v>10.403449124918215</v>
      </c>
      <c r="E22" s="104">
        <f t="shared" si="1"/>
        <v>100</v>
      </c>
      <c r="F22" s="105">
        <v>115798099.646</v>
      </c>
      <c r="G22" s="106">
        <v>124086321.68200003</v>
      </c>
      <c r="H22" s="103">
        <f t="shared" si="2"/>
        <v>7.157476730047812</v>
      </c>
      <c r="I22" s="104">
        <f t="shared" si="3"/>
        <v>100</v>
      </c>
      <c r="J22" s="101">
        <v>109653502.90100001</v>
      </c>
      <c r="K22" s="107">
        <v>132384575.28500003</v>
      </c>
      <c r="L22" s="108">
        <f t="shared" si="4"/>
        <v>20.729909927749983</v>
      </c>
      <c r="M22" s="104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9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21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1039988.631</v>
      </c>
      <c r="D5" s="30">
        <v>1074747.173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>
        <v>2114735.804</v>
      </c>
      <c r="P5" s="68">
        <f aca="true" t="shared" si="0" ref="P5:P24">O5/O$26*100</f>
        <v>9.747772138302429</v>
      </c>
    </row>
    <row r="6" spans="1:16" ht="12.75">
      <c r="A6" s="67" t="s">
        <v>88</v>
      </c>
      <c r="B6" s="29" t="s">
        <v>66</v>
      </c>
      <c r="C6" s="30">
        <v>751847.158</v>
      </c>
      <c r="D6" s="30">
        <v>795433.136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>
        <v>1547280.2940000002</v>
      </c>
      <c r="P6" s="68">
        <f t="shared" si="0"/>
        <v>7.132113482671991</v>
      </c>
    </row>
    <row r="7" spans="1:16" ht="12.75">
      <c r="A7" s="67" t="s">
        <v>89</v>
      </c>
      <c r="B7" s="29" t="s">
        <v>130</v>
      </c>
      <c r="C7" s="30">
        <v>625383.955</v>
      </c>
      <c r="D7" s="30">
        <v>616526.674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>
        <v>1241910.629</v>
      </c>
      <c r="P7" s="68">
        <f t="shared" si="0"/>
        <v>5.724526820196516</v>
      </c>
    </row>
    <row r="8" spans="1:16" ht="12.75">
      <c r="A8" s="67" t="s">
        <v>90</v>
      </c>
      <c r="B8" s="29" t="s">
        <v>63</v>
      </c>
      <c r="C8" s="30">
        <v>511355.295</v>
      </c>
      <c r="D8" s="30">
        <v>545305.1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v>1056660.395</v>
      </c>
      <c r="P8" s="68">
        <f t="shared" si="0"/>
        <v>4.870624849943969</v>
      </c>
    </row>
    <row r="9" spans="1:16" ht="12.75">
      <c r="A9" s="67" t="s">
        <v>91</v>
      </c>
      <c r="B9" s="29" t="s">
        <v>62</v>
      </c>
      <c r="C9" s="30">
        <v>512137.211</v>
      </c>
      <c r="D9" s="30">
        <v>518465.971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v>1030603.182</v>
      </c>
      <c r="P9" s="68">
        <f t="shared" si="0"/>
        <v>4.750515390217239</v>
      </c>
    </row>
    <row r="10" spans="1:16" ht="12.75">
      <c r="A10" s="67" t="s">
        <v>92</v>
      </c>
      <c r="B10" s="29" t="s">
        <v>138</v>
      </c>
      <c r="C10" s="30">
        <v>441875.699</v>
      </c>
      <c r="D10" s="30">
        <v>513510.868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v>955386.567</v>
      </c>
      <c r="P10" s="68">
        <f t="shared" si="0"/>
        <v>4.403808050866578</v>
      </c>
    </row>
    <row r="11" spans="1:16" ht="12.75">
      <c r="A11" s="67" t="s">
        <v>93</v>
      </c>
      <c r="B11" s="29" t="s">
        <v>157</v>
      </c>
      <c r="C11" s="30">
        <v>457709.572</v>
      </c>
      <c r="D11" s="30">
        <v>486450.773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944160.345</v>
      </c>
      <c r="P11" s="68">
        <f t="shared" si="0"/>
        <v>4.352061324952632</v>
      </c>
    </row>
    <row r="12" spans="1:16" ht="12.75">
      <c r="A12" s="67" t="s">
        <v>94</v>
      </c>
      <c r="B12" s="29" t="s">
        <v>149</v>
      </c>
      <c r="C12" s="30">
        <v>324546.733</v>
      </c>
      <c r="D12" s="30">
        <v>337740.171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v>662286.904</v>
      </c>
      <c r="P12" s="68">
        <f t="shared" si="0"/>
        <v>3.0527793675988546</v>
      </c>
    </row>
    <row r="13" spans="1:16" ht="12.75">
      <c r="A13" s="67" t="s">
        <v>95</v>
      </c>
      <c r="B13" s="29" t="s">
        <v>65</v>
      </c>
      <c r="C13" s="30">
        <v>300473.88</v>
      </c>
      <c r="D13" s="30">
        <v>302272.262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602746.142</v>
      </c>
      <c r="P13" s="68">
        <f t="shared" si="0"/>
        <v>2.778329112479943</v>
      </c>
    </row>
    <row r="14" spans="1:16" ht="12.75">
      <c r="A14" s="67" t="s">
        <v>96</v>
      </c>
      <c r="B14" s="29" t="s">
        <v>64</v>
      </c>
      <c r="C14" s="30">
        <v>294987.49</v>
      </c>
      <c r="D14" s="30">
        <v>301595.181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596582.671</v>
      </c>
      <c r="P14" s="68">
        <f t="shared" si="0"/>
        <v>2.7499188917916686</v>
      </c>
    </row>
    <row r="15" spans="1:16" ht="12.75">
      <c r="A15" s="67" t="s">
        <v>97</v>
      </c>
      <c r="B15" s="29" t="s">
        <v>147</v>
      </c>
      <c r="C15" s="30">
        <v>244039.544</v>
      </c>
      <c r="D15" s="30">
        <v>269830.632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v>513870.176</v>
      </c>
      <c r="P15" s="68">
        <f t="shared" si="0"/>
        <v>2.3686596570799656</v>
      </c>
    </row>
    <row r="16" spans="1:16" ht="12.75">
      <c r="A16" s="67" t="s">
        <v>98</v>
      </c>
      <c r="B16" s="29" t="s">
        <v>140</v>
      </c>
      <c r="C16" s="30">
        <v>275016.694</v>
      </c>
      <c r="D16" s="30">
        <v>257115.143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532131.837</v>
      </c>
      <c r="P16" s="68">
        <f t="shared" si="0"/>
        <v>2.4528358978936975</v>
      </c>
    </row>
    <row r="17" spans="1:16" ht="12.75">
      <c r="A17" s="67" t="s">
        <v>99</v>
      </c>
      <c r="B17" s="29" t="s">
        <v>158</v>
      </c>
      <c r="C17" s="30">
        <v>226364.9</v>
      </c>
      <c r="D17" s="30">
        <v>235286.063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v>461650.963</v>
      </c>
      <c r="P17" s="68">
        <f t="shared" si="0"/>
        <v>2.127957727031459</v>
      </c>
    </row>
    <row r="18" spans="1:16" ht="12.75">
      <c r="A18" s="67" t="s">
        <v>100</v>
      </c>
      <c r="B18" s="29" t="s">
        <v>169</v>
      </c>
      <c r="C18" s="30">
        <v>126977.591</v>
      </c>
      <c r="D18" s="30">
        <v>231301.667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v>358279.258</v>
      </c>
      <c r="P18" s="68">
        <f t="shared" si="0"/>
        <v>1.651470865655267</v>
      </c>
    </row>
    <row r="19" spans="1:16" ht="12.75">
      <c r="A19" s="67" t="s">
        <v>101</v>
      </c>
      <c r="B19" s="29" t="s">
        <v>67</v>
      </c>
      <c r="C19" s="30">
        <v>186578.566</v>
      </c>
      <c r="D19" s="30">
        <v>210575.197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v>397153.763</v>
      </c>
      <c r="P19" s="68">
        <f t="shared" si="0"/>
        <v>1.830661011304921</v>
      </c>
    </row>
    <row r="20" spans="1:16" ht="12.75">
      <c r="A20" s="67" t="s">
        <v>102</v>
      </c>
      <c r="B20" s="29" t="s">
        <v>139</v>
      </c>
      <c r="C20" s="30">
        <v>193809.767</v>
      </c>
      <c r="D20" s="30">
        <v>205067.542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v>398877.309</v>
      </c>
      <c r="P20" s="68">
        <f t="shared" si="0"/>
        <v>1.8386056130117179</v>
      </c>
    </row>
    <row r="21" spans="1:16" ht="12.75">
      <c r="A21" s="67" t="s">
        <v>103</v>
      </c>
      <c r="B21" s="29" t="s">
        <v>150</v>
      </c>
      <c r="C21" s="30">
        <v>158781.527</v>
      </c>
      <c r="D21" s="30">
        <v>196517.237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v>355298.76399999997</v>
      </c>
      <c r="P21" s="68">
        <f t="shared" si="0"/>
        <v>1.6377324230958588</v>
      </c>
    </row>
    <row r="22" spans="1:16" ht="12.75">
      <c r="A22" s="67" t="s">
        <v>104</v>
      </c>
      <c r="B22" s="29" t="s">
        <v>151</v>
      </c>
      <c r="C22" s="30">
        <v>181270.088</v>
      </c>
      <c r="D22" s="30">
        <v>173522.092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354792.18</v>
      </c>
      <c r="P22" s="68">
        <f t="shared" si="0"/>
        <v>1.6353973487137212</v>
      </c>
    </row>
    <row r="23" spans="1:16" ht="12.75">
      <c r="A23" s="67" t="s">
        <v>105</v>
      </c>
      <c r="B23" s="29" t="s">
        <v>176</v>
      </c>
      <c r="C23" s="30">
        <v>231364.366</v>
      </c>
      <c r="D23" s="30">
        <v>167798.878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399163.244</v>
      </c>
      <c r="P23" s="68">
        <f t="shared" si="0"/>
        <v>1.8399236165283246</v>
      </c>
    </row>
    <row r="24" spans="1:16" ht="12.75">
      <c r="A24" s="67" t="s">
        <v>106</v>
      </c>
      <c r="B24" s="29" t="s">
        <v>174</v>
      </c>
      <c r="C24" s="30">
        <v>123807.784</v>
      </c>
      <c r="D24" s="30">
        <v>164267.47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>
        <v>288075.254</v>
      </c>
      <c r="P24" s="68">
        <f t="shared" si="0"/>
        <v>1.3278689136317263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14811645.680999998</v>
      </c>
      <c r="P25" s="37">
        <f>SUM(P5:P24)</f>
        <v>68.27356250296849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21694555.16600002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mustafa</cp:lastModifiedBy>
  <cp:lastPrinted>2012-02-01T05:51:10Z</cp:lastPrinted>
  <dcterms:created xsi:type="dcterms:W3CDTF">2002-11-01T09:35:27Z</dcterms:created>
  <dcterms:modified xsi:type="dcterms:W3CDTF">2012-03-01T09:00:56Z</dcterms:modified>
  <cp:category/>
  <cp:version/>
  <cp:contentType/>
  <cp:contentStatus/>
</cp:coreProperties>
</file>